
<file path=[Content_Types].xml><?xml version="1.0" encoding="utf-8"?>
<Types xmlns="http://schemas.openxmlformats.org/package/2006/content-types">
  <Default Extension="bin" ContentType="application/vnd.ms-office.vbaProject"/>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codeName="{AE6600E7-7A62-396C-DE95-9942FA9DD81E}"/>
  <workbookPr codeName="ThisWorkbook" checkCompatibility="1" autoCompressPictures="0"/>
  <mc:AlternateContent xmlns:mc="http://schemas.openxmlformats.org/markup-compatibility/2006">
    <mc:Choice Requires="x15">
      <x15ac:absPath xmlns:x15ac="http://schemas.microsoft.com/office/spreadsheetml/2010/11/ac" url="https://atradian-my.sharepoint.com/personal/holly_sangillo_radian_com/Documents/Documents/"/>
    </mc:Choice>
  </mc:AlternateContent>
  <xr:revisionPtr revIDLastSave="0" documentId="8_{8C5C2D6E-3B69-4FEA-A70C-3861C8D15CE7}" xr6:coauthVersionLast="47" xr6:coauthVersionMax="47" xr10:uidLastSave="{00000000-0000-0000-0000-000000000000}"/>
  <bookViews>
    <workbookView xWindow="-28920" yWindow="-2730" windowWidth="29040" windowHeight="15840" tabRatio="388" xr2:uid="{00000000-000D-0000-FFFF-FFFF00000000}"/>
  </bookViews>
  <sheets>
    <sheet name="Form" sheetId="1" r:id="rId1"/>
    <sheet name="CSVFormat" sheetId="4" state="hidden" r:id="rId2"/>
    <sheet name="Ref" sheetId="5" state="hidden" r:id="rId3"/>
    <sheet name="ReleaseNotes" sheetId="6" state="hidden" r:id="rId4"/>
    <sheet name="CSVFormat2" sheetId="11" r:id="rId5"/>
    <sheet name="Ref2" sheetId="10" r:id="rId6"/>
    <sheet name="ReleaseNotes2" sheetId="8" r:id="rId7"/>
  </sheets>
  <definedNames>
    <definedName name="_xlnm._FilterDatabase" localSheetId="0" hidden="1">Form!$K$23:$K$24</definedName>
    <definedName name="ARMIndex">Form!$F$44</definedName>
    <definedName name="BorrowerFICO">Form!$F$39</definedName>
    <definedName name="BorrowerLastName">Form!$H$7</definedName>
    <definedName name="CertificateNumber">Form!$K$16</definedName>
    <definedName name="ClosingCosts">Form!$F$37</definedName>
    <definedName name="CurrentUnpaidPrincipalBalance">Form!$F$38</definedName>
    <definedName name="DelinquencyLookup" localSheetId="4">'Ref2'!$Q$2:$R$3</definedName>
    <definedName name="DelinquencyLookup" localSheetId="5">'Ref2'!$Q$2:$R$3</definedName>
    <definedName name="DelinquencyLookup">Ref!$Q$2:$R$3</definedName>
    <definedName name="EndorsementRequested">Form!$I$67</definedName>
    <definedName name="EndorsementRequired" localSheetId="4">'Ref2'!$X$2:$X$4</definedName>
    <definedName name="EndorsementRequired" localSheetId="5">'Ref2'!$X$2:$X$4</definedName>
    <definedName name="EndorsementRequired" localSheetId="6">'Ref2'!$X$2:$X$4</definedName>
    <definedName name="EndorsementRequired">Ref!$X$2:$X$4</definedName>
    <definedName name="Forbear" localSheetId="4">'Ref2'!$AK$2:$AK$3</definedName>
    <definedName name="Forbear" localSheetId="5">'Ref2'!$AK$2:$AK$3</definedName>
    <definedName name="Forbear" localSheetId="6">'Ref2'!$AK$2:$AK$3</definedName>
    <definedName name="Forbear">Ref!$AK$2:$AK$3</definedName>
    <definedName name="FormModTypes" localSheetId="4">'Ref2'!$M$2:$M$27</definedName>
    <definedName name="FormModTypes" localSheetId="5">'Ref2'!$M$2:$M$27</definedName>
    <definedName name="FormModTypes">Ref!$M$2:$M$27</definedName>
    <definedName name="IndexNameTypes" localSheetId="4">'Ref2'!$F$2:$F$14</definedName>
    <definedName name="IndexNameTypes" localSheetId="5">'Ref2'!$F$2:$F$14</definedName>
    <definedName name="IndexNameTypes" localSheetId="6">'Ref2'!$F$2:$F$14</definedName>
    <definedName name="IndexNameTypes">Ref!$F$2:$F$14</definedName>
    <definedName name="InitialRateCap">Form!$F$47</definedName>
    <definedName name="InterestOnly" localSheetId="4">'Ref2'!$AI$2:$AI$3</definedName>
    <definedName name="InterestOnly" localSheetId="5">'Ref2'!$AI$2:$AI$3</definedName>
    <definedName name="InterestOnly" localSheetId="6">'Ref2'!$AI$2:$AI$3</definedName>
    <definedName name="InterestOnly">Ref!$AI$2:$AI$3</definedName>
    <definedName name="LifetimeRateCap">Form!$F$51</definedName>
    <definedName name="Margin">Form!$F$45</definedName>
    <definedName name="ModEffectiveDate">Form!$F$40</definedName>
    <definedName name="ModificationMethodLookup" localSheetId="4">'Ref2'!$M$2:$P$27</definedName>
    <definedName name="ModificationMethodLookup" localSheetId="5">'Ref2'!$M$2:$P$27</definedName>
    <definedName name="ModificationMethodLookup" localSheetId="6">'Ref2'!$M$2:$P$27</definedName>
    <definedName name="ModificationMethodLookup">Ref!$M$2:$P$27</definedName>
    <definedName name="ModificationMethodTypes" localSheetId="4">'Ref2'!$I$2:$I$5</definedName>
    <definedName name="ModificationMethodTypes" localSheetId="5">'Ref2'!$I$2:$I$5</definedName>
    <definedName name="ModificationMethodTypes">Ref!$I$2:$I$5</definedName>
    <definedName name="ModificationTypes" localSheetId="4">'Ref2'!$G$2:$G$25</definedName>
    <definedName name="ModificationTypes" localSheetId="5">'Ref2'!$G$2:$G$25</definedName>
    <definedName name="ModificationTypes">Ref!$G$2:$G$25</definedName>
    <definedName name="ModifiedForbearanceAmount">Form!$M$37</definedName>
    <definedName name="ModifiedForbearanceIndicator">Form!$M$36</definedName>
    <definedName name="ModifiedInterestOnlyIndicator">Form!$M$33</definedName>
    <definedName name="ModifiedInterestOnlyTerm">Form!$M$34</definedName>
    <definedName name="ModifiedInterestRate">Form!$F$29</definedName>
    <definedName name="ModifiedLoanBalance">Form!$F$28</definedName>
    <definedName name="ModifiedLoanType">Form!$F$27</definedName>
    <definedName name="ModifiedLoanTypes" localSheetId="4">'Ref2'!$E$2:$E$13</definedName>
    <definedName name="ModifiedLoanTypes" localSheetId="5">'Ref2'!$E$2:$E$13</definedName>
    <definedName name="ModifiedLoanTypes" localSheetId="6">'Ref2'!$E$2:$E$13</definedName>
    <definedName name="ModifiedLoanTypes">Ref!$E$2:$E$13</definedName>
    <definedName name="ModifiedNegAmIndicator">Form!$M$35</definedName>
    <definedName name="ModifiedOccupancyType">Form!$F$33</definedName>
    <definedName name="ModifiedPI">Form!$F$30</definedName>
    <definedName name="ModifiedPIPayment">Form!$M$27</definedName>
    <definedName name="ModifiedPITIPayment">Form!$F$31</definedName>
    <definedName name="ModifiedTerm">Form!$F$32</definedName>
    <definedName name="ModMethod" localSheetId="4">CSVFormat2!$CD$2</definedName>
    <definedName name="ModMethod" localSheetId="5">CSVFormat2!$CD$2</definedName>
    <definedName name="ModMethod" localSheetId="6">CSVFormat2!$CD$2</definedName>
    <definedName name="ModMethod">CSVFormat!$CD$2</definedName>
    <definedName name="ModType">Form!$B$24</definedName>
    <definedName name="ModTypeAll">Form!$B$25</definedName>
    <definedName name="MonthsBetweenRateAdjustments">Form!$F$49</definedName>
    <definedName name="MonthsToFirstPaymentAdjustment">Form!$F$46</definedName>
    <definedName name="MonthsToFirstRateAdjustment">Form!$F$48</definedName>
    <definedName name="NegAm" localSheetId="4">'Ref2'!$AJ$2:$AJ$3</definedName>
    <definedName name="NegAm" localSheetId="5">'Ref2'!$AJ$2:$AJ$3</definedName>
    <definedName name="NegAm" localSheetId="6">'Ref2'!$AJ$2:$AJ$3</definedName>
    <definedName name="NegAm">Ref!$AJ$2:$AJ$3</definedName>
    <definedName name="NewProductType">Form!$F$34</definedName>
    <definedName name="NewProductTypes" localSheetId="4">'Ref2'!$S$2:$S$3</definedName>
    <definedName name="NewProductTypes" localSheetId="5">'Ref2'!$S$2:$S$3</definedName>
    <definedName name="NewProductTypes" localSheetId="6">'Ref2'!$S$2:$S$3</definedName>
    <definedName name="NewProductTypes">Ref!$S$2:$S$3</definedName>
    <definedName name="NewRenewalType">Form!$F$35</definedName>
    <definedName name="NewRenewalTypes" localSheetId="4">'Ref2'!$W$2:$W$3</definedName>
    <definedName name="NewRenewalTypes" localSheetId="5">'Ref2'!$W$2:$W$3</definedName>
    <definedName name="NewRenewalTypes" localSheetId="6">'Ref2'!$W$2:$W$3</definedName>
    <definedName name="NewRenewalTypes">Ref!$W$2:$W$3</definedName>
    <definedName name="NewServicerLoanNumber">Form!$H$16</definedName>
    <definedName name="NonGSEPerformingPrograms">'Ref2'!$V$2:$V$10</definedName>
    <definedName name="NonPerformingModTypes" localSheetId="4">'Ref2'!$V$2:$V$10</definedName>
    <definedName name="NonPerformingOccupancyType">Form!$M$39</definedName>
    <definedName name="NonPModTypes" localSheetId="4">'Ref2'!$V$2:$V$8</definedName>
    <definedName name="NonPModTypes" localSheetId="5">'Ref2'!$V$2:$V$8</definedName>
    <definedName name="NonPModTypes" localSheetId="6">'Ref2'!$V$2:$V$8</definedName>
    <definedName name="NonPModTypes">Ref!$V$2:$V$7</definedName>
    <definedName name="NPLoanType" localSheetId="4">'Ref2'!$AH$2:$AH$13</definedName>
    <definedName name="NPLoanType" localSheetId="5">'Ref2'!$AH$2:$AH$13</definedName>
    <definedName name="NPLoanType" localSheetId="6">'Ref2'!$AH$2:$AH$13</definedName>
    <definedName name="NPLoanType">Ref!$AH$2:$AH$13</definedName>
    <definedName name="NPModEffectiveDate">Form!$M$38</definedName>
    <definedName name="NPModifiedInterestRate">Form!$M$30</definedName>
    <definedName name="NPModifiedLoanBalance">Form!$M$29</definedName>
    <definedName name="NPModifiedLoanType">Form!$M$32</definedName>
    <definedName name="NPModifiedPITIPayment">Form!$M$28</definedName>
    <definedName name="NPModifiedTerm">Form!$M$31</definedName>
    <definedName name="PerformingModTypes" localSheetId="4">'Ref2'!$T$2:$T$10</definedName>
    <definedName name="PerformingModTypes" localSheetId="5">'Ref2'!$T$2:$T$10</definedName>
    <definedName name="PerformingModTypes" localSheetId="6">'Ref2'!$T$2:$T$10</definedName>
    <definedName name="PMTall" localSheetId="4">'Ref2'!$T$2:$T$10</definedName>
    <definedName name="PMTall" localSheetId="5">'Ref2'!$T$2:$T$10</definedName>
    <definedName name="PMTall">Ref!$T$2:$T$10</definedName>
    <definedName name="PMTblank" localSheetId="4">'Ref2'!#REF!</definedName>
    <definedName name="PMTblank" localSheetId="5">'Ref2'!#REF!</definedName>
    <definedName name="PMTblank" localSheetId="6">'Ref2'!#REF!</definedName>
    <definedName name="PMTblank">Ref!#REF!</definedName>
    <definedName name="PMTIndicator">Form!$G$22</definedName>
    <definedName name="PMTIndicators" localSheetId="4">'Ref2'!$Y$2:$Y$3</definedName>
    <definedName name="PMTIndicators" localSheetId="5">'Ref2'!$Y$2:$Y$3</definedName>
    <definedName name="PMTIndicators" localSheetId="6">'Ref2'!$Y$2:$Y$3</definedName>
    <definedName name="PMTIndicators">Ref!$Y$2:$Y$3</definedName>
    <definedName name="PMTnewMod" localSheetId="4">'Ref2'!$Z$2:$Z$5</definedName>
    <definedName name="PMTnewMod" localSheetId="5">'Ref2'!$Z$2:$Z$5</definedName>
    <definedName name="PMTnewMod">Ref!$Z$2:$Z$5</definedName>
    <definedName name="PMTno" localSheetId="4">'Ref2'!$Y$3</definedName>
    <definedName name="PMTno" localSheetId="5">'Ref2'!$Y$3</definedName>
    <definedName name="PMTno">Ref!$Y$3</definedName>
    <definedName name="PMTyes" localSheetId="4">'Ref2'!$Y$2</definedName>
    <definedName name="PMTyes" localSheetId="5">'Ref2'!$Y$2</definedName>
    <definedName name="PMTyes">Ref!$Y$2</definedName>
    <definedName name="PreferredDeliveryMethods" localSheetId="4">'Ref2'!$L$2:$L$3</definedName>
    <definedName name="PreferredDeliveryMethods" localSheetId="5">'Ref2'!$L$2:$L$3</definedName>
    <definedName name="PreferredDeliveryMethods">Ref!$L$2:$L$3</definedName>
    <definedName name="_xlnm.Print_Area" localSheetId="0">Form!$B$1:$O$69</definedName>
    <definedName name="_xlnm.Print_Area" localSheetId="2">Ref!$M$1:$P$8</definedName>
    <definedName name="_xlnm.Print_Area" localSheetId="5">'Ref2'!$M$1:$P$8</definedName>
    <definedName name="PriorApproval">Form!$B$55</definedName>
    <definedName name="PriorApprovalHarp" localSheetId="4">'Ref2'!$AA$2</definedName>
    <definedName name="PriorApprovalHarp" localSheetId="5">'Ref2'!$AA$2</definedName>
    <definedName name="PriorApprovalHarp">Ref!$AA$2</definedName>
    <definedName name="PriorApprovalNew" localSheetId="4">'Ref2'!$AB$2</definedName>
    <definedName name="PriorApprovalNew" localSheetId="5">'Ref2'!$AB$2</definedName>
    <definedName name="PriorApprovalNew">Ref!$AB$2</definedName>
    <definedName name="ProcessTypes" localSheetId="4">'Ref2'!$H$2:$H$6</definedName>
    <definedName name="ProcessTypes" localSheetId="5">'Ref2'!$H$2:$H$6</definedName>
    <definedName name="ProcessTypes">Ref!$H$2:$H$6</definedName>
    <definedName name="PropertyAddress">Form!$H$9</definedName>
    <definedName name="PropertyCity">Form!$H$13</definedName>
    <definedName name="PropertyState">Form!$L$13</definedName>
    <definedName name="PropertyUsageTypes" localSheetId="4">'Ref2'!$J$2:$J$4</definedName>
    <definedName name="PropertyUsageTypes" localSheetId="5">'Ref2'!$J$2:$J$4</definedName>
    <definedName name="PropertyUsageTypes" localSheetId="6">'Ref2'!$J$2:$J$4</definedName>
    <definedName name="PropertyUsageTypes">Ref!$J$2:$J$4</definedName>
    <definedName name="PropertyValuationAmount">Form!$F$36</definedName>
    <definedName name="PropertyValueTypes" localSheetId="4">'Ref2'!$K$2:$K$7</definedName>
    <definedName name="PropertyValueTypes" localSheetId="5">'Ref2'!$K$2:$K$7</definedName>
    <definedName name="PropertyValueTypes">Ref!$K$2:$K$7</definedName>
    <definedName name="PropertyZip">Form!$M$13</definedName>
    <definedName name="ReportDate">Form!$I$65</definedName>
    <definedName name="RequestType" localSheetId="4">'Ref2'!$AG$2:$AG$4</definedName>
    <definedName name="RequestType" localSheetId="5">'Ref2'!$AG$2:$AG$4</definedName>
    <definedName name="RequestType" localSheetId="6">'Ref2'!$AG$2:$AG$4</definedName>
    <definedName name="RequestType">Ref!$AG$2:$AG$4</definedName>
    <definedName name="ServicerContactEmail">Form!$B$67</definedName>
    <definedName name="ServicerContactName">Form!$B$65</definedName>
    <definedName name="ServicerContactPhone">Form!$M$65</definedName>
    <definedName name="ServicerLoanNumber">Form!$D$16</definedName>
    <definedName name="ServicerMasterPolicyNumber">Form!$B$16</definedName>
    <definedName name="ServicerName">Form!$B$7</definedName>
    <definedName name="States" localSheetId="4">'Ref2'!$AF$2:$AF$56</definedName>
    <definedName name="States" localSheetId="5">'Ref2'!$AF$2:$AF$56</definedName>
    <definedName name="States" localSheetId="6">'Ref2'!$AF$2:$AF$56</definedName>
    <definedName name="States">Ref!$AF$2:$AF$56</definedName>
    <definedName name="Step1Rate">Form!$L$44</definedName>
    <definedName name="Step1Term">Form!$N$44</definedName>
    <definedName name="Step2Rate">Form!$L$45</definedName>
    <definedName name="Step2Term">Form!$N$45</definedName>
    <definedName name="Step3Rate">Form!$L$46</definedName>
    <definedName name="Step3Term">Form!$N$46</definedName>
    <definedName name="Step4Rate">Form!$L$47</definedName>
    <definedName name="Step5Rate">Form!$L$48</definedName>
    <definedName name="SubsequentAdjustmentsRateCap">Form!$F$50</definedName>
    <definedName name="UserInput">Form!$B$7,Form!$H$7,Form!$K$7,Form!$M$7,Form!$H$9,Form!$B$9,Form!$B$13,Form!$H$13,Form!$L$13,Form!$M$13,Form!$B$16,Form!$D$16,Form!$H$16,Form!$K$16,Form!$G$22,Form!$B$24,Form!$K$24,Form!$F$27:$H$40,Form!$F$44:$H$51,Form!$M$27:$N$38,Form!$L$44:$N$48,Form!$B$65,Form!$I$65,Form!$M$65,Form!$B$67,Form!$I$67,Form!$D$21</definedName>
    <definedName name="WorkoutProgramNameTypes" localSheetId="4">'Ref2'!$C$2:$C$7</definedName>
    <definedName name="WorkoutProgramNameTypes" localSheetId="5">'Ref2'!$C$2:$C$7</definedName>
    <definedName name="WorkoutProgramNameTypes">Ref!$C$2:$C$7</definedName>
    <definedName name="WorkoutStatusTypes" localSheetId="4">'Ref2'!$A$2:$A$5</definedName>
    <definedName name="WorkoutStatusTypes" localSheetId="5">'Ref2'!$A$2:$A$5</definedName>
    <definedName name="WorkoutStatusTypes">Ref!$A$2:$A$5</definedName>
    <definedName name="WorkoutTypes" localSheetId="4">'Ref2'!$B$2:$B$6</definedName>
    <definedName name="WorkoutTypes" localSheetId="5">'Ref2'!$B$2:$B$6</definedName>
    <definedName name="WorkoutTypes">Ref!$B$2:$B$6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5" i="1" l="1"/>
  <c r="A2" i="11"/>
  <c r="C2" i="11"/>
  <c r="D2" i="11"/>
  <c r="E2" i="11"/>
  <c r="F2" i="11"/>
  <c r="H2" i="11"/>
  <c r="I2" i="11"/>
  <c r="M2" i="11"/>
  <c r="Q2" i="11"/>
  <c r="W2" i="11"/>
  <c r="AG2" i="11"/>
  <c r="AI2" i="11"/>
  <c r="AN2" i="11"/>
  <c r="AQ2" i="11"/>
  <c r="AR2" i="11"/>
  <c r="AS2" i="11"/>
  <c r="AU2" i="11"/>
  <c r="AV2" i="11"/>
  <c r="AX2" i="11"/>
  <c r="AZ2" i="11"/>
  <c r="BA2" i="11"/>
  <c r="BB2" i="11"/>
  <c r="BC2" i="11"/>
  <c r="BE2" i="11"/>
  <c r="BF2" i="11"/>
  <c r="BG2" i="11"/>
  <c r="BH2" i="11"/>
  <c r="BM2" i="11"/>
  <c r="BN2" i="11"/>
  <c r="BO2" i="11"/>
  <c r="BP2" i="11"/>
  <c r="BQ2" i="11"/>
  <c r="BR2" i="11"/>
  <c r="BS2" i="11"/>
  <c r="BT2" i="11"/>
  <c r="BU2" i="11"/>
  <c r="CD2" i="11"/>
  <c r="BV2" i="11"/>
  <c r="BX2" i="11"/>
  <c r="BY2" i="11"/>
  <c r="CA2" i="11"/>
  <c r="CF2" i="11"/>
  <c r="CM2" i="11"/>
  <c r="CO2" i="11"/>
  <c r="CP2" i="11"/>
  <c r="CQ2" i="11"/>
  <c r="CR2" i="11"/>
  <c r="CS2" i="11"/>
  <c r="CV2" i="11"/>
  <c r="CW2" i="11"/>
  <c r="CZ2" i="11"/>
  <c r="DB2" i="11"/>
  <c r="DC2" i="11"/>
  <c r="DD2" i="11"/>
  <c r="DF2" i="11"/>
  <c r="DG2" i="11"/>
  <c r="DM2" i="11"/>
  <c r="DN2" i="11"/>
  <c r="DO2" i="11"/>
  <c r="DP2" i="11"/>
  <c r="AQ3" i="11"/>
  <c r="Q2" i="4"/>
  <c r="B54" i="1"/>
  <c r="AG2" i="4"/>
  <c r="CA2" i="4"/>
  <c r="BX2" i="4"/>
  <c r="AI2" i="4"/>
  <c r="AU2" i="4"/>
  <c r="AV2" i="4"/>
  <c r="DP2" i="4"/>
  <c r="DO2" i="4"/>
  <c r="DN2" i="4"/>
  <c r="CR2" i="4"/>
  <c r="AQ2" i="4"/>
  <c r="AQ3" i="4"/>
  <c r="CD2" i="4"/>
  <c r="BV2" i="4"/>
  <c r="W2" i="4"/>
  <c r="AS2" i="4"/>
  <c r="DF2" i="4"/>
  <c r="DB2" i="4"/>
  <c r="AR2" i="4"/>
  <c r="AN2" i="4"/>
  <c r="CW2" i="4"/>
  <c r="DG2" i="4"/>
  <c r="CZ2" i="4"/>
  <c r="DD2" i="4"/>
  <c r="DC2" i="4"/>
  <c r="BU2" i="4"/>
  <c r="CV2" i="4"/>
  <c r="CS2" i="4"/>
  <c r="BT2" i="4"/>
  <c r="BS2" i="4"/>
  <c r="BR2" i="4"/>
  <c r="BP2" i="4"/>
  <c r="BN2" i="4"/>
  <c r="BY2" i="4"/>
  <c r="AX2" i="4"/>
  <c r="F2" i="4"/>
  <c r="I2" i="4"/>
  <c r="C2" i="4"/>
  <c r="BM2" i="4"/>
  <c r="BQ2" i="4"/>
  <c r="BO2" i="4"/>
  <c r="BH2" i="4"/>
  <c r="BG2" i="4"/>
  <c r="BF2" i="4"/>
  <c r="BE2" i="4"/>
  <c r="BC2" i="4"/>
  <c r="BB2" i="4"/>
  <c r="BA2" i="4"/>
  <c r="M2" i="4"/>
  <c r="A2" i="4"/>
  <c r="H2" i="4"/>
  <c r="E2" i="4"/>
  <c r="AZ2" i="4"/>
  <c r="D2" i="4"/>
  <c r="CQ2" i="4"/>
  <c r="CP2" i="4"/>
  <c r="CO2" i="4"/>
  <c r="CM2" i="4"/>
  <c r="CF2" i="4"/>
  <c r="DM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Sanjiv Patel</author>
  </authors>
  <commentList>
    <comment ref="M1" authorId="0" shapeId="0" xr:uid="{00000000-0006-0000-0200-000001000000}">
      <text>
        <r>
          <rPr>
            <sz val="8"/>
            <color indexed="81"/>
            <rFont val="Tahoma"/>
            <family val="2"/>
          </rPr>
          <t>Displayed on the form.  These values are from the PDF version of the form.</t>
        </r>
      </text>
    </comment>
    <comment ref="N1" authorId="0" shapeId="0" xr:uid="{00000000-0006-0000-0200-000002000000}">
      <text>
        <r>
          <rPr>
            <sz val="8"/>
            <color indexed="81"/>
            <rFont val="Tahoma"/>
            <family val="2"/>
          </rPr>
          <t>Populated in the CSV based upon user selection on the form.</t>
        </r>
      </text>
    </comment>
    <comment ref="O1" authorId="0" shapeId="0" xr:uid="{00000000-0006-0000-0200-000003000000}">
      <text>
        <r>
          <rPr>
            <sz val="8"/>
            <color indexed="81"/>
            <rFont val="Tahoma"/>
            <family val="2"/>
          </rPr>
          <t>Populated in the CSV based upon user selection on the form.</t>
        </r>
      </text>
    </comment>
    <comment ref="P1" authorId="0" shapeId="0" xr:uid="{00000000-0006-0000-0200-000004000000}">
      <text>
        <r>
          <rPr>
            <sz val="8"/>
            <color indexed="81"/>
            <rFont val="Tahoma"/>
            <family val="2"/>
          </rPr>
          <t>Controls if the "NEW/Modified Loan Amount" (column CO) is populated on the CSV</t>
        </r>
      </text>
    </comment>
    <comment ref="Q1" authorId="0" shapeId="0" xr:uid="{00000000-0006-0000-0200-000005000000}">
      <text>
        <r>
          <rPr>
            <sz val="8"/>
            <color indexed="81"/>
            <rFont val="Tahoma"/>
            <family val="2"/>
          </rPr>
          <t>These are the values for the delinquency question on the form - they are reversed compared to the "Delinquency Indicator" on the CSV.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Sanjiv Patel</author>
  </authors>
  <commentList>
    <comment ref="M1" authorId="0" shapeId="0" xr:uid="{00000000-0006-0000-0500-000001000000}">
      <text>
        <r>
          <rPr>
            <sz val="8"/>
            <color indexed="81"/>
            <rFont val="Tahoma"/>
            <family val="2"/>
          </rPr>
          <t>Displayed on the form.  These values are from the PDF version of the form.</t>
        </r>
      </text>
    </comment>
    <comment ref="N1" authorId="0" shapeId="0" xr:uid="{00000000-0006-0000-0500-000002000000}">
      <text>
        <r>
          <rPr>
            <sz val="8"/>
            <color indexed="81"/>
            <rFont val="Tahoma"/>
            <family val="2"/>
          </rPr>
          <t>Populated in the CSV based upon user selection on the form.</t>
        </r>
      </text>
    </comment>
    <comment ref="O1" authorId="0" shapeId="0" xr:uid="{00000000-0006-0000-0500-000003000000}">
      <text>
        <r>
          <rPr>
            <sz val="8"/>
            <color indexed="81"/>
            <rFont val="Tahoma"/>
            <family val="2"/>
          </rPr>
          <t>Populated in the CSV based upon user selection on the form.</t>
        </r>
      </text>
    </comment>
    <comment ref="P1" authorId="0" shapeId="0" xr:uid="{00000000-0006-0000-0500-000004000000}">
      <text>
        <r>
          <rPr>
            <sz val="8"/>
            <color indexed="81"/>
            <rFont val="Tahoma"/>
            <family val="2"/>
          </rPr>
          <t>Controls if the "NEW/Modified Loan Amount" (column CO) is populated on the CSV</t>
        </r>
      </text>
    </comment>
    <comment ref="Q1" authorId="0" shapeId="0" xr:uid="{00000000-0006-0000-0500-000005000000}">
      <text>
        <r>
          <rPr>
            <sz val="8"/>
            <color indexed="81"/>
            <rFont val="Tahoma"/>
            <family val="2"/>
          </rPr>
          <t>These are the values for the delinquency question on the form - they are reversed compared to the "Delinquency Indicator" on the CSV.</t>
        </r>
      </text>
    </comment>
  </commentList>
</comments>
</file>

<file path=xl/sharedStrings.xml><?xml version="1.0" encoding="utf-8"?>
<sst xmlns="http://schemas.openxmlformats.org/spreadsheetml/2006/main" count="1129" uniqueCount="419">
  <si>
    <t>Notification of Mortgage Insurance Modification</t>
  </si>
  <si>
    <t>Existing Loan Number</t>
  </si>
  <si>
    <t>New Loan Number (if refinance)</t>
  </si>
  <si>
    <t>P&amp;I</t>
  </si>
  <si>
    <t>PITI</t>
  </si>
  <si>
    <t>Months to first payment adjustment</t>
  </si>
  <si>
    <t>Initial adjustment rate cap percent</t>
  </si>
  <si>
    <t>Subsequent adjustments rate cap percent</t>
  </si>
  <si>
    <t>Interest Only Term</t>
  </si>
  <si>
    <t>Margin</t>
  </si>
  <si>
    <t>Balloon Term</t>
  </si>
  <si>
    <t>Occupancy Type</t>
  </si>
  <si>
    <t>Other</t>
  </si>
  <si>
    <t>Report Date</t>
  </si>
  <si>
    <t>Workout Status</t>
  </si>
  <si>
    <t>Certificate Number</t>
  </si>
  <si>
    <t>Servicing Company Name</t>
  </si>
  <si>
    <t>Servicer Contact Name</t>
  </si>
  <si>
    <t>Servicer Contact Phone</t>
  </si>
  <si>
    <t>Servicer Contact Fax</t>
  </si>
  <si>
    <t>Servicer Contact email</t>
  </si>
  <si>
    <t>Servicer Loan Number</t>
  </si>
  <si>
    <t>Investor Name</t>
  </si>
  <si>
    <t>Investor Loan Number</t>
  </si>
  <si>
    <t>Pool Contract ID</t>
  </si>
  <si>
    <t>Primary Borrower Last Name</t>
  </si>
  <si>
    <t>Workout Type</t>
  </si>
  <si>
    <t>Workout Program Name</t>
  </si>
  <si>
    <t>Program Name if Other</t>
  </si>
  <si>
    <t>Pending Mod Start Date</t>
  </si>
  <si>
    <t>Pending Mod End Date</t>
  </si>
  <si>
    <t>SMP Trial Period Payment Amount</t>
  </si>
  <si>
    <t>HSF Start Date
(mm-dd-yyyy)</t>
  </si>
  <si>
    <t>HSF End Date
(mm-dd-yyyy)</t>
  </si>
  <si>
    <t>HSF Payment Amount</t>
  </si>
  <si>
    <t>Mod Effective Date</t>
  </si>
  <si>
    <t>Y/N New Note Executed</t>
  </si>
  <si>
    <t>Y/N Existing Loan is Delinquent</t>
  </si>
  <si>
    <t>Next Due (prior to Mod)</t>
  </si>
  <si>
    <t>Number of months Delinquent</t>
  </si>
  <si>
    <t>Delinquent Amount</t>
  </si>
  <si>
    <t>Borrower Cash Contribution Amount</t>
  </si>
  <si>
    <t>Capitalized Amount $</t>
  </si>
  <si>
    <t>Y/N Forgiveness of Debt</t>
  </si>
  <si>
    <t>$ amount of any debt forgiveness</t>
  </si>
  <si>
    <t>$ Amount principal forbearance, if applicable</t>
  </si>
  <si>
    <t>Existing Loan Type (primary type)</t>
  </si>
  <si>
    <t>Current unpaid principal balance for existing loan</t>
  </si>
  <si>
    <t>Existing loan Interest/Note Rate %</t>
  </si>
  <si>
    <t>Remaining Term in months existing loan</t>
  </si>
  <si>
    <t>Existing P &amp; I payment</t>
  </si>
  <si>
    <t>Existing PITI</t>
  </si>
  <si>
    <t>NEW/Modified Loan Type</t>
  </si>
  <si>
    <t>HTI Ratio</t>
  </si>
  <si>
    <t>DTI Ratio</t>
  </si>
  <si>
    <t xml:space="preserve">New/Modified starting unpaid principal balance </t>
  </si>
  <si>
    <t>NEW/Modified Loan Interest/Note Rate %</t>
  </si>
  <si>
    <t>NEW/Modified Maturity Term</t>
  </si>
  <si>
    <t>NEW/Modified Loan Maturity Date</t>
  </si>
  <si>
    <t>NEW/Modified P &amp; I payment</t>
  </si>
  <si>
    <t>NEW/Modified PITI</t>
  </si>
  <si>
    <t>New/Modified loan 1st payment due date</t>
  </si>
  <si>
    <t>Interest Only Term in months</t>
  </si>
  <si>
    <t>Balloon Payment Amount</t>
  </si>
  <si>
    <t>Index Name</t>
  </si>
  <si>
    <t>Months to 1st Rate Adjustment</t>
  </si>
  <si>
    <t>Initial Rate Cap</t>
  </si>
  <si>
    <t>ARM Change Date</t>
  </si>
  <si>
    <t>Months Between Subsequent Rate Adjustments</t>
  </si>
  <si>
    <t>Subsequent Adjustments Rate Cap</t>
  </si>
  <si>
    <t>Life of Loan Rate Cap</t>
  </si>
  <si>
    <t>Months to 1st Payment Adjustment</t>
  </si>
  <si>
    <t>Months between Payment Adjustments</t>
  </si>
  <si>
    <t>Payment Cap per Adjustment</t>
  </si>
  <si>
    <t>Number of Payment Adjustments</t>
  </si>
  <si>
    <t>Total buydown term in Years</t>
  </si>
  <si>
    <t>Step 1 Rate%</t>
  </si>
  <si>
    <t>Step 2 Rate %</t>
  </si>
  <si>
    <t>Step 3 Rate %</t>
  </si>
  <si>
    <t>Step 4 Rate%</t>
  </si>
  <si>
    <t>Step 5 Rate %</t>
  </si>
  <si>
    <t>New Servicer Loan Number</t>
  </si>
  <si>
    <t>Servicer Master Policy Number</t>
  </si>
  <si>
    <t>Replacement Certificate</t>
  </si>
  <si>
    <t>Forbearance Indicator</t>
  </si>
  <si>
    <t>Interest Only Indicator</t>
  </si>
  <si>
    <t>Temporary Buydown Indicator</t>
  </si>
  <si>
    <t>Mod Type</t>
  </si>
  <si>
    <t>Process Type</t>
  </si>
  <si>
    <t>Exception Override</t>
  </si>
  <si>
    <t>Modification Method</t>
  </si>
  <si>
    <t>Balloon Indicator</t>
  </si>
  <si>
    <t>Neg Am Indicator</t>
  </si>
  <si>
    <t>Originator Customer Name</t>
  </si>
  <si>
    <t>Originator Customer Address Line1</t>
  </si>
  <si>
    <t>Originator Customer Address Line2</t>
  </si>
  <si>
    <t>Originator Customer City</t>
  </si>
  <si>
    <t>Originator Customer State</t>
  </si>
  <si>
    <t>Originator Customer Zip Code</t>
  </si>
  <si>
    <t>Property Address Line 1</t>
  </si>
  <si>
    <t>Property Address Line 2</t>
  </si>
  <si>
    <t>Property City</t>
  </si>
  <si>
    <t>Property State</t>
  </si>
  <si>
    <t>Property Zip Code</t>
  </si>
  <si>
    <t>NEW/Modified Loan Amount</t>
  </si>
  <si>
    <t>Property Valuation Amount</t>
  </si>
  <si>
    <t>Periodic 30Days Late Count</t>
  </si>
  <si>
    <t>Periodic 60Days Late Count</t>
  </si>
  <si>
    <t>Property Usage Type Code</t>
  </si>
  <si>
    <t>Estimated Closing Costs Amount</t>
  </si>
  <si>
    <t>Estimated Cash To Borrower Amount</t>
  </si>
  <si>
    <t>New Addition</t>
  </si>
  <si>
    <t>Modification</t>
  </si>
  <si>
    <t>FRE-HMP</t>
  </si>
  <si>
    <t>FixedRate/FixedPayment</t>
  </si>
  <si>
    <t>New Modification</t>
  </si>
  <si>
    <t>Lender Mod Radian Mod</t>
  </si>
  <si>
    <t>Repayment</t>
  </si>
  <si>
    <t>In Trial Period</t>
  </si>
  <si>
    <t>Completed</t>
  </si>
  <si>
    <t>Cancelled</t>
  </si>
  <si>
    <t>Forbearance</t>
  </si>
  <si>
    <t>DIL</t>
  </si>
  <si>
    <t>Short Sale</t>
  </si>
  <si>
    <t>Home Affordable Modification(HAM)</t>
  </si>
  <si>
    <t>FNM-HMP</t>
  </si>
  <si>
    <t>HomeSaver Advance (HSA)</t>
  </si>
  <si>
    <t>HomeSaver Forbearance (HSF)</t>
  </si>
  <si>
    <t>ARM</t>
  </si>
  <si>
    <t>Interest Only</t>
  </si>
  <si>
    <t>PayOption (POA)</t>
  </si>
  <si>
    <t>3/1 ARM</t>
  </si>
  <si>
    <t>3/3 ARM</t>
  </si>
  <si>
    <t>5/1 ARM</t>
  </si>
  <si>
    <t>7/1 ARM</t>
  </si>
  <si>
    <t>10/1 ARM</t>
  </si>
  <si>
    <t>15/1 ARM</t>
  </si>
  <si>
    <t>Step Rate</t>
  </si>
  <si>
    <t>Interest Only Fixed</t>
  </si>
  <si>
    <t>Interest Only ARM</t>
  </si>
  <si>
    <t>3-Month Treasury Bills</t>
  </si>
  <si>
    <t>6-Month Treasury Bills</t>
  </si>
  <si>
    <t>1-Year Treasury Bills</t>
  </si>
  <si>
    <t>3-Year Treasury Bills</t>
  </si>
  <si>
    <t>5-Year Treasury Securities</t>
  </si>
  <si>
    <t>11th District COFI</t>
  </si>
  <si>
    <t>National Median COFI</t>
  </si>
  <si>
    <t>Prime Rate</t>
  </si>
  <si>
    <t>Federal COFI</t>
  </si>
  <si>
    <t>LIBOR</t>
  </si>
  <si>
    <t>Certificates of Deposit</t>
  </si>
  <si>
    <t>National Average Contract Rate on Previously Occupied Homes</t>
  </si>
  <si>
    <t>Default Modification</t>
  </si>
  <si>
    <t>Defensive Modification</t>
  </si>
  <si>
    <t>New Replacement Cert</t>
  </si>
  <si>
    <t>Maintain</t>
  </si>
  <si>
    <t>Cancel</t>
  </si>
  <si>
    <t>Delete</t>
  </si>
  <si>
    <t>Lender Refi Radian Mod</t>
  </si>
  <si>
    <t>Lender Refi Radian Replacement</t>
  </si>
  <si>
    <t>Primary Residence (Owner Occupied)</t>
  </si>
  <si>
    <t>Second Home (Owner Occupied)</t>
  </si>
  <si>
    <t>Non-Owner Occupied</t>
  </si>
  <si>
    <t>Property  City</t>
  </si>
  <si>
    <t>Borrower Last Name</t>
  </si>
  <si>
    <t>First Name</t>
  </si>
  <si>
    <t>Loan Type</t>
  </si>
  <si>
    <t>Potential Neg. Am. (Y/N)</t>
  </si>
  <si>
    <t>Form Mod Type</t>
  </si>
  <si>
    <t>Property Zip</t>
  </si>
  <si>
    <t>Middle</t>
  </si>
  <si>
    <t>Property Value</t>
  </si>
  <si>
    <t>New exterior appraisal</t>
  </si>
  <si>
    <t>New full appraisal</t>
  </si>
  <si>
    <t>Original appraisal (property value is not less than the original appraised value)</t>
  </si>
  <si>
    <t>Property Fieldwork Waiver</t>
  </si>
  <si>
    <t>Property Street Address</t>
  </si>
  <si>
    <t>Date</t>
  </si>
  <si>
    <t>Y</t>
  </si>
  <si>
    <t>N</t>
  </si>
  <si>
    <t>Home Value Explorer ®</t>
  </si>
  <si>
    <t>Version</t>
  </si>
  <si>
    <t>Enhancements and Bug Fixes</t>
  </si>
  <si>
    <t>Initial Version</t>
  </si>
  <si>
    <t>Fixed "Months Between Adjustment" on the form to also map to "Months Between Payment Adjustments" on the CSV</t>
  </si>
  <si>
    <t>Added automatic map to "Modification Method" on the CSV based upon "Program Name" on the form</t>
  </si>
  <si>
    <t>Removed "Non-GSE Refinance Modification" and "Other" from "Program Name" dropdown on the form</t>
  </si>
  <si>
    <t>Added automatic entry of "New/Modified Loan Amount" on the CSV for any HARP program in "Program Name" on the form</t>
  </si>
  <si>
    <t>Added map from "Is Loan Current" on the form to "Existing Loan is Delinquent" on the CSV</t>
  </si>
  <si>
    <t>Added security to the form</t>
  </si>
  <si>
    <t>Added map from "Due Date" on the form to "Next Due (prior to Mod)" on the CSV</t>
  </si>
  <si>
    <t>Fixed the date problem when copying from this template to another worksheet</t>
  </si>
  <si>
    <t>Is Loan Current?</t>
  </si>
  <si>
    <t>Existing Loan is Delinquent Map</t>
  </si>
  <si>
    <t>Fixed "Existing Loan is Delinquent" mapping to reverse the Y/N value to sync with the "Is Loan Current?" question on the form</t>
  </si>
  <si>
    <t>FICO Score Borrower 1</t>
  </si>
  <si>
    <t>FICO Score Borrower 2</t>
  </si>
  <si>
    <t>Servicer Contact Preferred Delivery Method</t>
  </si>
  <si>
    <t>Servicer Endorsement Contact Name</t>
  </si>
  <si>
    <t>Servicer Endorsement Contact Phone</t>
  </si>
  <si>
    <t>Servicer Endorsement Contact Fax</t>
  </si>
  <si>
    <t>Servicer Endorsement Contact email</t>
  </si>
  <si>
    <t>Servicer Endorsement Preferred Delivery Method</t>
  </si>
  <si>
    <t>Fax</t>
  </si>
  <si>
    <t>Added new Enums for "Mod Type" field
Added 7 new columns" FICO scores + Endorsement fax, phone, email and preference
Mapped "Preferred Delivery Method" on the form "Servicer Contact Preferred Delivery Method" on CSV</t>
  </si>
  <si>
    <t>Email</t>
  </si>
  <si>
    <t>Preferred Delivery Method</t>
  </si>
  <si>
    <t>Standard Delegated Performing Modification</t>
  </si>
  <si>
    <t>Standard Delegated Default Modification</t>
  </si>
  <si>
    <t>Sync the "Program Names" on the form with the PDF version.  Map these to the LMA "Modification Types" on the CSV.</t>
  </si>
  <si>
    <t>Modification Method Map</t>
  </si>
  <si>
    <t>CSV Mod Type Map</t>
  </si>
  <si>
    <t xml:space="preserve">Is HARP? Map </t>
  </si>
  <si>
    <t>Add back the text after the asterisk previously removed by mistake
Added a box around the "Program Name" field on the form
Corrected the "TM" to "SM" on the Freddie Mac Relief Refinance Program</t>
  </si>
  <si>
    <t>Removed "For pool coverage, any amount capitalized may not be included in any 
future claim for loss" from the form.</t>
  </si>
  <si>
    <t>Fannie Mae HARP - Same Servicer</t>
  </si>
  <si>
    <t>HARP - Defensive Refinance</t>
  </si>
  <si>
    <t>Updated with new Mod Types
Updated mapping between Mod Types on the form and the CSV</t>
  </si>
  <si>
    <t>Add text ("For use with Same Servicer …. ") below "Notification of Mortgage Insurance Modification" on form 
Corrected mapping of "Performing Modification" to "Lender Mod, Radian Mod" on the CSV</t>
  </si>
  <si>
    <t>1/1 ARM</t>
  </si>
  <si>
    <t>2/1 ARM</t>
  </si>
  <si>
    <t>Interest Only (Y/N)</t>
  </si>
  <si>
    <t xml:space="preserve">Added 2 new "Modified Loan Types" :  1/1 and 2/1 ARM.  Added "Interest Only Indicator" on the form and corrected logic on "Interest Only Indicator" field in CSV. Added additional logic in map to trap non-numeric values entered on the form for "Interest Only Term" and "Balloon Term" </t>
  </si>
  <si>
    <t>Fannie Mae HARP - New Servicer</t>
  </si>
  <si>
    <t>Step 1 Term Months</t>
  </si>
  <si>
    <t>Step 2 Term Months</t>
  </si>
  <si>
    <t>Step 3 Term Months</t>
  </si>
  <si>
    <t>Added 3 fields for Step Terms to the data entry form.</t>
  </si>
  <si>
    <t>Added 3 fields for Step Terms.  Added new Mod Type : "Freddie Mac - New Servicer", and changed "Freddie Mac HARP" to "Freddie Mac - Same Servicer".</t>
  </si>
  <si>
    <t>Update existing Freddie Mac program and add a new one.  Add Balloon Amount.</t>
  </si>
  <si>
    <t>Freddie Mac HARP - Same Servicer</t>
  </si>
  <si>
    <t>Freddie Mac HARP - New Servicer</t>
  </si>
  <si>
    <t>Rate (%)</t>
  </si>
  <si>
    <t>Added support for 4th and 5th step rates/terms on the form.  No changes to the CSV.</t>
  </si>
  <si>
    <t>Remove logic to set "Temporary Buydown Indicator" = Y when there is a "Step 1 Rate %"</t>
  </si>
  <si>
    <t>Life of loan interest (max) rate cap</t>
  </si>
  <si>
    <t>The submitter represents that the HARP Refinance Loan meets the requirements of Radian Guaranty Inc. (“Radian”)’s HARP Program, and the HARP Program requirements as published by Fannie Mae or Freddie Mac, in effect on the day of submission, and that insurance for the Loan is currently in force with Radian. The submitter also acknowledges that Radian is relying on the above representations for the continuation of mortgage insurance coverage for the HARP Refinance loan and that Radian may cancel or rescind the mortgage insurance coverage if the Loan does not meet the terms of Radian’s Master Policy and/or all applicable HARP program requirements.</t>
  </si>
  <si>
    <t>New Loan Amount</t>
  </si>
  <si>
    <t>Lender Paid</t>
  </si>
  <si>
    <t>Borrower Paid</t>
  </si>
  <si>
    <t>New Servicer Master Policy Number</t>
  </si>
  <si>
    <t>New MI Product Type</t>
  </si>
  <si>
    <t>Required Pre and Post Close Data (New Loan)</t>
  </si>
  <si>
    <t>Submitting Date</t>
  </si>
  <si>
    <t>Index</t>
  </si>
  <si>
    <t>Closing Costs</t>
  </si>
  <si>
    <t xml:space="preserve">Closing Date </t>
  </si>
  <si>
    <t>Modified/New Loan Data</t>
  </si>
  <si>
    <t>If Modified/New Loan is a step rate:</t>
  </si>
  <si>
    <t>Post Close - ARMs Only</t>
  </si>
  <si>
    <t>Non GSE refinance modification Same Servicer</t>
  </si>
  <si>
    <t>Performing Mod Types</t>
  </si>
  <si>
    <t>Fannie Mae (HMP)</t>
  </si>
  <si>
    <t>Freddie Mac (HMP)</t>
  </si>
  <si>
    <t>Non GSE (HMP)</t>
  </si>
  <si>
    <t>Standard Delegated Defensive Modification</t>
  </si>
  <si>
    <t>Non Performing Mod Types</t>
  </si>
  <si>
    <t>Does the Lender request an endorsement modifying the certificate?</t>
  </si>
  <si>
    <t>Servicer/Lender Certification, contact information and endorsement instructions</t>
  </si>
  <si>
    <t>Endorsement Required</t>
  </si>
  <si>
    <t>Months to first rate adjustment</t>
  </si>
  <si>
    <t>Months between rate adjustments</t>
  </si>
  <si>
    <t>Term (Months)</t>
  </si>
  <si>
    <t>Fannie Mae Refi Plus™ (HARP) New Servicer</t>
  </si>
  <si>
    <t>Fannie Mae DU Refi Plus™  (HARP) Same Servicer</t>
  </si>
  <si>
    <t>Fannie Mae Refi Plus™ (HARP) Same Servicer</t>
  </si>
  <si>
    <r>
      <t xml:space="preserve">Fannie Mae DU Refi Plus™ (HARP) </t>
    </r>
    <r>
      <rPr>
        <sz val="8"/>
        <rFont val="Calibri"/>
        <family val="2"/>
      </rPr>
      <t>New Servicer</t>
    </r>
  </si>
  <si>
    <r>
      <t>Freddie Mac Relief Refinance Mortgage</t>
    </r>
    <r>
      <rPr>
        <sz val="8"/>
        <color indexed="8"/>
        <rFont val="Calibri"/>
        <family val="2"/>
      </rPr>
      <t>℠</t>
    </r>
    <r>
      <rPr>
        <sz val="8"/>
        <color indexed="8"/>
        <rFont val="Calibri"/>
        <family val="2"/>
      </rPr>
      <t xml:space="preserve"> (HARP) New Servicer</t>
    </r>
  </si>
  <si>
    <r>
      <t>Freddie Mac Relief Refinance Mortgage</t>
    </r>
    <r>
      <rPr>
        <sz val="8"/>
        <color indexed="8"/>
        <rFont val="Calibri"/>
        <family val="2"/>
      </rPr>
      <t>℠</t>
    </r>
    <r>
      <rPr>
        <sz val="8"/>
        <color indexed="8"/>
        <rFont val="Calibri"/>
        <family val="2"/>
      </rPr>
      <t xml:space="preserve"> Open Access New Servicer</t>
    </r>
  </si>
  <si>
    <r>
      <t>Freddie Mac Relief Refinance Mortgage</t>
    </r>
    <r>
      <rPr>
        <sz val="8"/>
        <color indexed="8"/>
        <rFont val="Calibri"/>
        <family val="2"/>
      </rPr>
      <t>℠</t>
    </r>
    <r>
      <rPr>
        <sz val="8"/>
        <color indexed="8"/>
        <rFont val="Calibri"/>
        <family val="2"/>
      </rPr>
      <t xml:space="preserve"> (HARP) Same Servicer</t>
    </r>
  </si>
  <si>
    <r>
      <t>Freddie Mac Relief Refinance Mortgage</t>
    </r>
    <r>
      <rPr>
        <sz val="8"/>
        <color indexed="8"/>
        <rFont val="Calibri"/>
        <family val="2"/>
      </rPr>
      <t>℠</t>
    </r>
    <r>
      <rPr>
        <sz val="8"/>
        <color indexed="8"/>
        <rFont val="Calibri"/>
        <family val="2"/>
      </rPr>
      <t xml:space="preserve"> Open Access Same Servicer</t>
    </r>
  </si>
  <si>
    <t>Submitting Servicer/Lender Name</t>
  </si>
  <si>
    <t>Submitting Servicer/Lender Street Address</t>
  </si>
  <si>
    <t>Submitting Servicer/Lender City, State, Zip</t>
  </si>
  <si>
    <t>Lender Refi Radian Transfer</t>
  </si>
  <si>
    <t>Servicing Transfer - Fannie Mae HARP</t>
  </si>
  <si>
    <t>Lender Refi RadianTransfer</t>
  </si>
  <si>
    <t>Non-GSE HMP</t>
  </si>
  <si>
    <t>Changed format for HARP 2.0</t>
  </si>
  <si>
    <t>Missing Data Indicator</t>
  </si>
  <si>
    <t>Number of Modifications</t>
  </si>
  <si>
    <t>First Notification Received Date</t>
  </si>
  <si>
    <t>First Completed Modification Date</t>
  </si>
  <si>
    <t>Cumulative Forgiveness Amount</t>
  </si>
  <si>
    <t>New Renewal Type</t>
  </si>
  <si>
    <t>Constant</t>
  </si>
  <si>
    <t>Declining</t>
  </si>
  <si>
    <t>Added Renewal Type</t>
  </si>
  <si>
    <t>Streamline Modification - Fannie Mae</t>
  </si>
  <si>
    <t>Streamline Modification - Freddie Mac</t>
  </si>
  <si>
    <t>Streamline Modification - Non-GSE</t>
  </si>
  <si>
    <t>Added 3 new Mod Types</t>
  </si>
  <si>
    <t>Servicing Transfer - Freddie Mac HARP</t>
  </si>
  <si>
    <t>Existing Radian Certificate Number</t>
  </si>
  <si>
    <t>Radian Master Policy Number</t>
  </si>
  <si>
    <t>Fannie Mae Flex Modification</t>
  </si>
  <si>
    <t>Freddie Mac Flex Modification</t>
  </si>
  <si>
    <t>Fannie Mae Extend Modification for Disaster Relief</t>
  </si>
  <si>
    <t>Freddie Mac Extend Modification for Disaster Relief</t>
  </si>
  <si>
    <t xml:space="preserve">Refi Mod Type </t>
  </si>
  <si>
    <t>Yes</t>
  </si>
  <si>
    <t>No</t>
  </si>
  <si>
    <t>Same Servicer - Fannie Mae High LTV Refinance Option</t>
  </si>
  <si>
    <t>New Servicer - Fannie Mae High LTV Refinance Option</t>
  </si>
  <si>
    <t>Same Servicer - Freddie Mac Enhanced Relief Refinance</t>
  </si>
  <si>
    <t>New Servicer - Freddie Mac Enhanced Relief Refinance</t>
  </si>
  <si>
    <t>High/Enhanced Mod Type (if Yes)</t>
  </si>
  <si>
    <t>Qualifying Property Value</t>
  </si>
  <si>
    <t>MI Premium Source</t>
  </si>
  <si>
    <t>MI Renewal Type</t>
  </si>
  <si>
    <t>Term (months)</t>
  </si>
  <si>
    <t>Borrower FICO</t>
  </si>
  <si>
    <t>Existing Loan Payoff Amount</t>
  </si>
  <si>
    <t>Interest Rate %</t>
  </si>
  <si>
    <t>Forbearance (Y/N)</t>
  </si>
  <si>
    <t>Forbearance Amount</t>
  </si>
  <si>
    <t>Closing Date of Modification</t>
  </si>
  <si>
    <t>Is this a Fannie Mae High LTV Refinance Option or Freddie Mac Enhanced Relief Refinance℠?</t>
  </si>
  <si>
    <t>Prior Approval Text HARP (if No)</t>
  </si>
  <si>
    <t>Prior Approval Text New (if Yes)</t>
  </si>
  <si>
    <t>The submitter represents that the refinance modification loan meets the requirements of Radian Guaranty Inc. (“Radian”)’s GSE Refinance Modification Program, and the High LTV Refinance Option or Enhanced Relief Refinance Program requirements as published by Fannie Mae or Freddie Mac, in effect on the day of submission, and that insurance for the Loan is currently in force with Radian. The submitter also acknowledges that Radian is relying on the above representations for the continuation of mortgage insurance coverage for the refinance modification loan and that Radian may cancel or rescind the mortgage insurance coverage if the Loan does not meet the terms of Radian's Master Policy and/or all applicable High LTV Refinance Option or Enhanced Relief Refinance program requirements.</t>
  </si>
  <si>
    <t>High LTV Refi Option / Enhanced Relief Refinance Question</t>
  </si>
  <si>
    <t>Gross Modified UPB</t>
  </si>
  <si>
    <t>Submitting Servicer/Lender's authorized representative's name</t>
  </si>
  <si>
    <t>Submitter's email address</t>
  </si>
  <si>
    <t>GSEHighLTVInd</t>
  </si>
  <si>
    <t>Same Servicer - Freddie Mac Enhanced Relief Refi</t>
  </si>
  <si>
    <t>Servicing Transfer - Freddie Mac Enhanced Relief Refi</t>
  </si>
  <si>
    <t>Same Servicer - Fannie Mae High LTV Refi</t>
  </si>
  <si>
    <t>Servicing Transfer - Fannie Mae High LTV Refi</t>
  </si>
  <si>
    <t>Added 8 new mod Types for High LTV programs, Added High LTV Indicator, Added P&amp;I for performing loans, removed balloon fields and added Forbearance fields. Updated to auto clear Mod type field if High LTV indicator is changed. Added Clear Form button</t>
  </si>
  <si>
    <t>PA</t>
  </si>
  <si>
    <t>States</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</si>
  <si>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</si>
  <si>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</si>
  <si>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</si>
  <si>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</si>
  <si>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</si>
  <si>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</si>
  <si>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</si>
  <si>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</si>
  <si>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</si>
  <si>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</si>
  <si>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</si>
  <si>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</si>
  <si>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</si>
  <si>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</si>
  <si>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</si>
  <si>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</si>
  <si>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</si>
  <si>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</si>
  <si>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</si>
  <si>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</si>
  <si>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</si>
  <si>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</si>
  <si>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</si>
  <si>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</si>
  <si>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</si>
  <si>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</si>
  <si>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</si>
  <si>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</si>
  <si>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</si>
  <si>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</si>
  <si>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</si>
  <si>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</si>
  <si>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</si>
  <si>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</si>
  <si>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</si>
  <si>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</si>
  <si>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</si>
  <si>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RI</t>
  </si>
  <si>
    <t>SC</t>
  </si>
  <si>
    <t>SD</t>
  </si>
  <si>
    <t>TN</t>
  </si>
  <si>
    <t>TX</t>
  </si>
  <si>
    <t>UT</t>
  </si>
  <si>
    <t>VT</t>
  </si>
  <si>
    <t>VA</t>
  </si>
  <si>
    <t>WA</t>
  </si>
  <si>
    <t>WV</t>
  </si>
  <si>
    <t>WI</t>
  </si>
  <si>
    <t>WY</t>
  </si>
  <si>
    <t>AS</t>
  </si>
  <si>
    <t>GU</t>
  </si>
  <si>
    <t>MP</t>
  </si>
  <si>
    <t>PR</t>
  </si>
  <si>
    <t>VI</t>
  </si>
  <si>
    <t>RequestType</t>
  </si>
  <si>
    <t>Pre-Closing Notification</t>
  </si>
  <si>
    <t>Pre-Closing Update/Change Notification</t>
  </si>
  <si>
    <t>Post-Closing Modification Order</t>
  </si>
  <si>
    <t>Added Request Type, made State a drop down.</t>
  </si>
  <si>
    <t>Request Type</t>
  </si>
  <si>
    <t>Non-performing Loan Type</t>
  </si>
  <si>
    <t>Potential Neg AM</t>
  </si>
  <si>
    <t xml:space="preserve">Added validation that will not allow the rest of the form to be filled in if Program Type is not selected along with appropriate error messaging. Added verbiage to assist with completing Program Name field. </t>
  </si>
  <si>
    <r>
      <t>1</t>
    </r>
    <r>
      <rPr>
        <vertAlign val="superscript"/>
        <sz val="8"/>
        <rFont val="Arial"/>
        <family val="2"/>
      </rPr>
      <t>st</t>
    </r>
  </si>
  <si>
    <r>
      <t>2</t>
    </r>
    <r>
      <rPr>
        <vertAlign val="superscript"/>
        <sz val="8"/>
        <rFont val="Arial"/>
        <family val="2"/>
      </rPr>
      <t>nd</t>
    </r>
  </si>
  <si>
    <r>
      <t>3</t>
    </r>
    <r>
      <rPr>
        <vertAlign val="superscript"/>
        <sz val="8"/>
        <rFont val="Arial"/>
        <family val="2"/>
      </rPr>
      <t>rd</t>
    </r>
  </si>
  <si>
    <r>
      <t>4</t>
    </r>
    <r>
      <rPr>
        <vertAlign val="superscript"/>
        <sz val="8"/>
        <rFont val="Arial"/>
        <family val="2"/>
      </rPr>
      <t>th</t>
    </r>
  </si>
  <si>
    <r>
      <t>5</t>
    </r>
    <r>
      <rPr>
        <vertAlign val="superscript"/>
        <sz val="8"/>
        <rFont val="Arial"/>
        <family val="2"/>
      </rPr>
      <t>th</t>
    </r>
  </si>
  <si>
    <r>
      <t xml:space="preserve">Program Name </t>
    </r>
    <r>
      <rPr>
        <b/>
        <i/>
        <sz val="8"/>
        <color theme="3"/>
        <rFont val="Arial"/>
        <family val="2"/>
      </rPr>
      <t>(select from list)</t>
    </r>
  </si>
  <si>
    <t>Instructions: Tab through the below fields to complete the form electronically. Save and send completed form (in Excel format) via email to certmods@radian.com.</t>
  </si>
  <si>
    <t xml:space="preserve"> modifications and Radian approved exception modifications.)</t>
  </si>
  <si>
    <t>Refinance Modification</t>
  </si>
  <si>
    <t>Eligibility/Submission:</t>
  </si>
  <si>
    <t>Servicers are required to report all loss mitigation workouts and modifications that change the terms of the loan. Servicers have full delegated authority to complete loss mitigation workouts and modifications that conform to the requirements outlined in Radian’s Servicing Guides. Loss mitigation workouts and modifications that do not conform to a delegated program require Radian’s approval. Approval requests should be submitted to our Customer Care Team.</t>
  </si>
  <si>
    <t>Updating radian.biz to radian.com.  Revision to labeling of Non-Performing and Performing mod catagories.   Updating verbiage associated with GSE Reinance programs. Removing of Endorsement mailing language</t>
  </si>
  <si>
    <t xml:space="preserve">Updated CertMod from .biz to .com, revised Description, renamed Performing to be Refinanced, renamed Non Performing to include Radian Approved Exceptions, changed wording when Refi Mod Prior Approval is Yes and when it is No, Changed Notification to Eligibility/Submission and revised wording </t>
  </si>
  <si>
    <t>The submitter represents that the Radian GSE Refinance Modification meets the requirements of Radian Guaranty Inc. (“Radian”)’s Refinance Program, and the Refinance Program requirements as published by Fannie Mae or Freddie Mac, in effect on the day of submission, and that insurance for the Loan is currently in force with Radian.  The submitter also acknowledges that Radian is relying on the above representations for the continuation of mortgage insurance coverage for the Refinance Program  loan and that Radian may cancel or rescind the mortgage insurance coverage if the Loan does not meet the terms of Radian’s Master Policy and/or all applicable Refinance Program requirements.</t>
  </si>
  <si>
    <r>
      <t>The submitter represents that the HARP Refinance Loan meets the requirements of Radian Guaranty Inc. (“Radian”)’s HARP Program, and the HARP Program requirements as published by Fannie Mae or Freddie Mac, in effect on the day of submission, and that insurance for the Loan is currently in force with Radian. The submitter also acknowledges that Radian is relying on the above representations for the continuation of mortgage insurance coverage for the HARP Refinance loan and that Radian may cancel or rescind the mortgage insurance coverage if the Loan does not meet the terms of Radian’s Master Policy and/or all applicable HARP program requirements. 
**</t>
    </r>
    <r>
      <rPr>
        <b/>
        <i/>
        <sz val="8"/>
        <color theme="1"/>
        <rFont val="Arial"/>
        <family val="2"/>
        <scheme val="minor"/>
      </rPr>
      <t>HARP Eligible Modification program is retired and replaced with the Radian’s GSE Refinance Modification Program for refinance applications received on or after November 1, 2018</t>
    </r>
    <r>
      <rPr>
        <sz val="8"/>
        <color theme="1"/>
        <rFont val="Arial"/>
        <family val="2"/>
        <scheme val="minor"/>
      </rPr>
      <t>.</t>
    </r>
  </si>
  <si>
    <r>
      <rPr>
        <sz val="10"/>
        <rFont val="Arial"/>
        <family val="2"/>
      </rPr>
      <t xml:space="preserve"> </t>
    </r>
  </si>
  <si>
    <t>(For use with performing loan refinances, non-performing</t>
  </si>
  <si>
    <t xml:space="preserve"> (Area Code) Phone Number</t>
  </si>
  <si>
    <t>Radian Guaranty Inc. · 550 East Swedesford Road, Suite 350 · Wayne, PA · 19087
Phone:  877 723.4261 (Customer Care)</t>
  </si>
  <si>
    <t>Non-GSE Performing, Non-Performing, and Radian Approved Exceptions</t>
  </si>
  <si>
    <t>Non-GSE Performing Loan Modification</t>
  </si>
  <si>
    <t xml:space="preserve">Non GSE Performing Non Performing Radian Approved </t>
  </si>
  <si>
    <t>Non-GSE Performing Rate and Term Modification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</si>
</sst>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mm\-dd\-yyyy"/>
    <numFmt numFmtId="165" formatCode="0.000"/>
    <numFmt numFmtId="166" formatCode="0.0"/>
    <numFmt numFmtId="167" formatCode="\(#\)\ ###\-####"/>
    <numFmt numFmtId="168" formatCode="m/d/yyyy;@"/>
  </numFmts>
  <fonts count="43">
    <font>
      <sz val="9"/>
      <name val="Arial"/>
      <scheme val="minor"/>
    </font>
    <font>
      <sz val="10"/>
      <name val="Times New Roman"/>
      <family val="1"/>
    </font>
    <font>
      <sz val="8"/>
      <name val="Times New Roman"/>
      <family val="1"/>
    </font>
    <font>
      <sz val="8"/>
      <name val="Arial"/>
      <family val="2"/>
    </font>
    <font>
      <sz val="8"/>
      <color indexed="81"/>
      <name val="Tahoma"/>
      <family val="2"/>
    </font>
    <font>
      <sz val="8"/>
      <name val="Times New Roman"/>
      <family val="1"/>
    </font>
    <font>
      <sz val="8"/>
      <name val="Calibri"/>
      <family val="2"/>
    </font>
    <font>
      <sz val="8"/>
      <color indexed="8"/>
      <name val="Calibri"/>
      <family val="2"/>
    </font>
    <font>
      <u/>
      <sz val="12"/>
      <color theme="10"/>
      <name val="Times New Roman"/>
      <family val="1"/>
    </font>
    <font>
      <sz val="8"/>
      <name val="Arial"/>
      <family val="2"/>
      <scheme val="minor"/>
    </font>
    <font>
      <sz val="8"/>
      <color theme="1"/>
      <name val="Arial"/>
      <family val="2"/>
      <scheme val="minor"/>
    </font>
    <font>
      <sz val="10"/>
      <name val="Arial"/>
      <family val="2"/>
      <scheme val="minor"/>
    </font>
    <font>
      <sz val="10"/>
      <color theme="1"/>
      <name val="Calibri"/>
      <family val="2"/>
    </font>
    <font>
      <sz val="8"/>
      <color theme="1"/>
      <name val="Calibri"/>
      <family val="2"/>
    </font>
    <font>
      <u/>
      <sz val="10"/>
      <color theme="11"/>
      <name val="Times New Roman"/>
      <family val="1"/>
    </font>
    <font>
      <sz val="8"/>
      <color rgb="FF505250"/>
      <name val="Calibri"/>
      <family val="2"/>
    </font>
    <font>
      <sz val="10"/>
      <color rgb="FF000000"/>
      <name val="FuturaTDem"/>
    </font>
    <font>
      <b/>
      <sz val="14"/>
      <color theme="3"/>
      <name val="Arial"/>
      <family val="2"/>
      <scheme val="major"/>
    </font>
    <font>
      <sz val="9"/>
      <name val="Arial"/>
      <family val="2"/>
    </font>
    <font>
      <sz val="9"/>
      <color indexed="18"/>
      <name val="Arial"/>
      <family val="2"/>
    </font>
    <font>
      <sz val="10"/>
      <name val="Arial"/>
      <family val="2"/>
    </font>
    <font>
      <u/>
      <sz val="8"/>
      <color theme="10"/>
      <name val="Arial"/>
      <family val="2"/>
    </font>
    <font>
      <sz val="9"/>
      <color theme="5"/>
      <name val="Arial"/>
      <family val="2"/>
    </font>
    <font>
      <sz val="8"/>
      <color theme="5"/>
      <name val="Arial"/>
      <family val="2"/>
    </font>
    <font>
      <b/>
      <sz val="8"/>
      <color theme="5"/>
      <name val="Arial"/>
      <family val="2"/>
    </font>
    <font>
      <sz val="10"/>
      <color theme="5"/>
      <name val="Arial"/>
      <family val="2"/>
    </font>
    <font>
      <sz val="7"/>
      <name val="Arial"/>
      <family val="2"/>
    </font>
    <font>
      <sz val="9"/>
      <color theme="0"/>
      <name val="Arial"/>
      <family val="2"/>
    </font>
    <font>
      <i/>
      <sz val="8"/>
      <name val="Arial"/>
      <family val="2"/>
    </font>
    <font>
      <sz val="8"/>
      <color indexed="18"/>
      <name val="Arial"/>
      <family val="2"/>
    </font>
    <font>
      <sz val="8"/>
      <color indexed="8"/>
      <name val="Arial"/>
      <family val="2"/>
    </font>
    <font>
      <vertAlign val="superscript"/>
      <sz val="8"/>
      <name val="Arial"/>
      <family val="2"/>
    </font>
    <font>
      <b/>
      <sz val="10"/>
      <color theme="3"/>
      <name val="Arial"/>
      <family val="2"/>
    </font>
    <font>
      <b/>
      <sz val="9"/>
      <color theme="3"/>
      <name val="Arial"/>
      <family val="2"/>
    </font>
    <font>
      <b/>
      <i/>
      <sz val="8"/>
      <color theme="3"/>
      <name val="Arial"/>
      <family val="2"/>
    </font>
    <font>
      <b/>
      <sz val="8"/>
      <color theme="3"/>
      <name val="Arial"/>
      <family val="2"/>
    </font>
    <font>
      <u/>
      <sz val="9"/>
      <name val="Arial"/>
      <family val="2"/>
    </font>
    <font>
      <b/>
      <sz val="16"/>
      <color theme="3"/>
      <name val="Arial"/>
      <family val="2"/>
    </font>
    <font>
      <b/>
      <i/>
      <sz val="8"/>
      <color theme="1"/>
      <name val="Arial"/>
      <family val="2"/>
      <scheme val="minor"/>
    </font>
    <font>
      <b/>
      <sz val="7"/>
      <name val="Arial"/>
      <family val="2"/>
    </font>
    <font>
      <b/>
      <sz val="9"/>
      <name val="Arial"/>
      <family val="2"/>
    </font>
    <font>
      <u/>
      <sz val="9"/>
      <color theme="11"/>
      <name val="Arial"/>
      <family val="2"/>
      <scheme val="minor"/>
    </font>
    <font>
      <sz val="9"/>
      <name val="Arial"/>
      <family val="2"/>
      <scheme val="minor"/>
    </font>
  </fonts>
  <fills count="13">
    <fill>
      <patternFill patternType="none"/>
    </fill>
    <fill>
      <patternFill patternType="gray125"/>
    </fill>
    <fill>
      <patternFill patternType="solid">
        <fgColor indexed="44"/>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rgb="FFF3F3F3"/>
        <bgColor indexed="64"/>
      </patternFill>
    </fill>
  </fills>
  <borders count="27">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theme="6" tint="0.39994506668294322"/>
      </left>
      <right style="thin">
        <color theme="6" tint="0.39994506668294322"/>
      </right>
      <top style="thin">
        <color theme="6" tint="0.39994506668294322"/>
      </top>
      <bottom/>
      <diagonal/>
    </border>
    <border>
      <left style="thin">
        <color theme="6" tint="0.39994506668294322"/>
      </left>
      <right/>
      <top style="thin">
        <color theme="6" tint="0.39994506668294322"/>
      </top>
      <bottom/>
      <diagonal/>
    </border>
    <border>
      <left/>
      <right style="thin">
        <color theme="6" tint="0.39994506668294322"/>
      </right>
      <top style="thin">
        <color theme="6" tint="0.39994506668294322"/>
      </top>
      <bottom/>
      <diagonal/>
    </border>
    <border>
      <left style="thin">
        <color theme="6"/>
      </left>
      <right style="thin">
        <color theme="6"/>
      </right>
      <top style="thin">
        <color theme="6"/>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bottom style="thin">
        <color rgb="FF2B3D6F"/>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style="medium">
        <color theme="5"/>
      </left>
      <right/>
      <top/>
      <bottom/>
      <diagonal/>
    </border>
    <border>
      <left/>
      <right style="medium">
        <color theme="5"/>
      </right>
      <top/>
      <bottom style="medium">
        <color theme="5"/>
      </bottom>
      <diagonal/>
    </border>
    <border>
      <left/>
      <right/>
      <top/>
      <bottom style="medium">
        <color theme="5"/>
      </bottom>
      <diagonal/>
    </border>
    <border>
      <left/>
      <right style="medium">
        <color theme="5"/>
      </right>
      <top/>
      <bottom/>
      <diagonal/>
    </border>
  </borders>
  <cellStyleXfs count="32">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xf numFmtId="49" fontId="17" fillId="0" borderId="0">
      <alignment horizontal="right"/>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304">
    <xf numFmtId="0" fontId="0" fillId="0" borderId="0" xfId="0"/>
    <xf numFmtId="0" fontId="5" fillId="0" borderId="0" xfId="0" applyFont="1" applyAlignment="1">
      <alignment horizontal="center"/>
    </xf>
    <xf numFmtId="0" fontId="9" fillId="0" borderId="0" xfId="0" applyFont="1" applyFill="1" applyBorder="1" applyAlignment="1">
      <alignment horizontal="center" vertical="center"/>
    </xf>
    <xf numFmtId="0" fontId="10" fillId="0" borderId="0" xfId="0" applyFont="1" applyBorder="1" applyAlignment="1">
      <alignment horizontal="center"/>
    </xf>
    <xf numFmtId="164" fontId="10" fillId="0" borderId="0" xfId="0" applyNumberFormat="1" applyFont="1" applyBorder="1" applyAlignment="1">
      <alignment horizontal="center"/>
    </xf>
    <xf numFmtId="0" fontId="9" fillId="3" borderId="0" xfId="0" applyFont="1" applyFill="1" applyBorder="1" applyAlignment="1">
      <alignment horizontal="center" vertical="center"/>
    </xf>
    <xf numFmtId="0" fontId="11" fillId="0" borderId="0" xfId="0" applyFont="1"/>
    <xf numFmtId="164" fontId="11" fillId="0" borderId="0" xfId="0" applyNumberFormat="1" applyFont="1" applyAlignment="1">
      <alignment horizontal="center"/>
    </xf>
    <xf numFmtId="166" fontId="11" fillId="0" borderId="0" xfId="1" applyNumberFormat="1" applyFont="1" applyAlignment="1">
      <alignment horizontal="center"/>
    </xf>
    <xf numFmtId="0" fontId="11" fillId="0" borderId="0" xfId="0" applyFont="1" applyAlignment="1">
      <alignment horizontal="center"/>
    </xf>
    <xf numFmtId="0" fontId="11" fillId="4" borderId="0" xfId="0" applyFont="1" applyFill="1" applyAlignment="1">
      <alignment horizontal="center" vertical="center"/>
    </xf>
    <xf numFmtId="0" fontId="11" fillId="4" borderId="0" xfId="0" applyFont="1" applyFill="1" applyAlignment="1">
      <alignment vertical="center"/>
    </xf>
    <xf numFmtId="0" fontId="11" fillId="0" borderId="0" xfId="0" applyFont="1" applyAlignment="1">
      <alignment vertical="center"/>
    </xf>
    <xf numFmtId="0" fontId="9" fillId="4"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0" borderId="0" xfId="0" applyFont="1" applyBorder="1" applyAlignment="1">
      <alignment horizontal="center"/>
    </xf>
    <xf numFmtId="0" fontId="10" fillId="0" borderId="0" xfId="0" applyFont="1" applyBorder="1" applyAlignment="1">
      <alignment horizontal="center" wrapText="1"/>
    </xf>
    <xf numFmtId="1" fontId="10" fillId="0" borderId="0" xfId="0" applyNumberFormat="1" applyFont="1" applyBorder="1" applyAlignment="1">
      <alignment horizontal="center"/>
    </xf>
    <xf numFmtId="0" fontId="10" fillId="0" borderId="0" xfId="0" applyFont="1" applyFill="1" applyBorder="1" applyAlignment="1">
      <alignment horizontal="center"/>
    </xf>
    <xf numFmtId="2" fontId="10" fillId="0" borderId="0" xfId="0" applyNumberFormat="1" applyFont="1" applyBorder="1" applyAlignment="1">
      <alignment horizontal="center"/>
    </xf>
    <xf numFmtId="165" fontId="10" fillId="0" borderId="0" xfId="3" applyNumberFormat="1" applyFont="1" applyBorder="1" applyAlignment="1">
      <alignment horizontal="center"/>
    </xf>
    <xf numFmtId="165" fontId="10" fillId="0" borderId="0" xfId="0" applyNumberFormat="1" applyFont="1" applyBorder="1" applyAlignment="1">
      <alignment horizontal="center"/>
    </xf>
    <xf numFmtId="0" fontId="10" fillId="0" borderId="0" xfId="0" applyNumberFormat="1" applyFont="1" applyBorder="1" applyAlignment="1">
      <alignment horizontal="center"/>
    </xf>
    <xf numFmtId="49" fontId="10" fillId="0" borderId="0" xfId="0" applyNumberFormat="1" applyFont="1" applyBorder="1" applyAlignment="1">
      <alignment horizontal="center"/>
    </xf>
    <xf numFmtId="0" fontId="12" fillId="0" borderId="0" xfId="0" applyFont="1" applyBorder="1" applyAlignment="1">
      <alignment horizontal="center" vertical="top"/>
    </xf>
    <xf numFmtId="0" fontId="5" fillId="0" borderId="0" xfId="0" applyFont="1" applyBorder="1" applyAlignment="1">
      <alignment horizont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0" fillId="6" borderId="15" xfId="0" applyFont="1" applyFill="1" applyBorder="1" applyAlignment="1">
      <alignment horizontal="center" vertical="center" wrapText="1"/>
    </xf>
    <xf numFmtId="49" fontId="10" fillId="6" borderId="15" xfId="0" applyNumberFormat="1" applyFont="1" applyFill="1" applyBorder="1" applyAlignment="1">
      <alignment horizontal="center" vertical="center" wrapText="1"/>
    </xf>
    <xf numFmtId="0" fontId="5" fillId="0" borderId="0" xfId="0" applyFont="1" applyAlignment="1">
      <alignment horizontal="center" vertical="center"/>
    </xf>
    <xf numFmtId="0" fontId="11" fillId="0" borderId="0" xfId="0" applyFont="1" applyAlignment="1">
      <alignment vertical="center" wrapText="1"/>
    </xf>
    <xf numFmtId="0" fontId="6" fillId="7" borderId="16" xfId="0" applyFont="1" applyFill="1" applyBorder="1" applyAlignment="1">
      <alignment horizontal="center" vertical="center" wrapText="1"/>
    </xf>
    <xf numFmtId="0" fontId="11" fillId="0" borderId="0" xfId="0" applyFont="1" applyAlignment="1">
      <alignment wrapText="1"/>
    </xf>
    <xf numFmtId="166" fontId="11" fillId="0" borderId="0" xfId="0" applyNumberFormat="1" applyFont="1" applyAlignment="1">
      <alignment horizontal="center"/>
    </xf>
    <xf numFmtId="166" fontId="11" fillId="0" borderId="0" xfId="0" applyNumberFormat="1" applyFont="1" applyAlignment="1">
      <alignment horizontal="center" vertical="center"/>
    </xf>
    <xf numFmtId="0" fontId="10" fillId="0" borderId="0" xfId="0" applyFont="1" applyBorder="1" applyAlignment="1">
      <alignment horizontal="left"/>
    </xf>
    <xf numFmtId="0" fontId="6" fillId="8" borderId="0" xfId="0" applyFont="1" applyFill="1" applyBorder="1" applyAlignment="1">
      <alignment horizontal="center" vertical="center" wrapText="1"/>
    </xf>
    <xf numFmtId="0" fontId="9" fillId="0" borderId="0" xfId="0" applyFont="1" applyFill="1" applyBorder="1" applyAlignment="1">
      <alignment horizontal="center"/>
    </xf>
    <xf numFmtId="0" fontId="10" fillId="0" borderId="0" xfId="0" applyFont="1" applyFill="1" applyBorder="1" applyAlignment="1">
      <alignment horizontal="center" wrapText="1"/>
    </xf>
    <xf numFmtId="164" fontId="11" fillId="0" borderId="0" xfId="0" applyNumberFormat="1" applyFont="1" applyAlignment="1">
      <alignment horizontal="center" vertical="center"/>
    </xf>
    <xf numFmtId="166" fontId="11" fillId="0" borderId="0" xfId="1" applyNumberFormat="1" applyFont="1" applyAlignment="1">
      <alignment horizontal="center" vertical="center"/>
    </xf>
    <xf numFmtId="0" fontId="9" fillId="0" borderId="0" xfId="0" applyFont="1" applyFill="1" applyBorder="1" applyAlignment="1">
      <alignment horizontal="center" vertical="center" wrapText="1"/>
    </xf>
    <xf numFmtId="164" fontId="11" fillId="0" borderId="0" xfId="0" applyNumberFormat="1" applyFont="1" applyAlignment="1">
      <alignment horizontal="center" vertical="center"/>
    </xf>
    <xf numFmtId="0" fontId="6" fillId="7" borderId="17"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10" borderId="0" xfId="0" applyFont="1" applyFill="1" applyBorder="1" applyAlignment="1">
      <alignment horizontal="center" vertical="center" wrapText="1"/>
    </xf>
    <xf numFmtId="164" fontId="11" fillId="0" borderId="0" xfId="0" applyNumberFormat="1" applyFont="1" applyAlignment="1">
      <alignment horizontal="center" vertical="center"/>
    </xf>
    <xf numFmtId="164" fontId="11" fillId="0" borderId="0" xfId="0" applyNumberFormat="1" applyFont="1" applyAlignment="1">
      <alignment horizontal="center" vertical="center"/>
    </xf>
    <xf numFmtId="0" fontId="15" fillId="0" borderId="0" xfId="0" applyFont="1" applyAlignment="1">
      <alignment horizontal="center"/>
    </xf>
    <xf numFmtId="0" fontId="0" fillId="0" borderId="0" xfId="0" applyAlignment="1">
      <alignment horizontal="left" vertical="top" wrapText="1"/>
    </xf>
    <xf numFmtId="164" fontId="11" fillId="0" borderId="0" xfId="0" applyNumberFormat="1" applyFont="1" applyAlignment="1">
      <alignment horizontal="center" vertical="center"/>
    </xf>
    <xf numFmtId="164" fontId="11" fillId="0" borderId="0" xfId="0" applyNumberFormat="1" applyFont="1" applyAlignment="1">
      <alignment horizontal="center" vertical="center"/>
    </xf>
    <xf numFmtId="164" fontId="11" fillId="0" borderId="0" xfId="0" applyNumberFormat="1" applyFont="1" applyAlignment="1">
      <alignment horizontal="center" vertical="center"/>
    </xf>
    <xf numFmtId="0" fontId="18" fillId="0" borderId="0" xfId="0" applyNumberFormat="1" applyFont="1" applyAlignment="1" applyProtection="1">
      <alignment horizontal="center"/>
    </xf>
    <xf numFmtId="0" fontId="18" fillId="0" borderId="0" xfId="0" applyNumberFormat="1" applyFont="1" applyAlignment="1" applyProtection="1"/>
    <xf numFmtId="0" fontId="19" fillId="0" borderId="0" xfId="4" applyNumberFormat="1" applyFont="1" applyFill="1" applyBorder="1" applyAlignment="1" applyProtection="1">
      <alignment horizontal="right"/>
    </xf>
    <xf numFmtId="0" fontId="20" fillId="0" borderId="0" xfId="0" applyFont="1" applyProtection="1"/>
    <xf numFmtId="0" fontId="18" fillId="0" borderId="0" xfId="0" applyFont="1" applyProtection="1"/>
    <xf numFmtId="0" fontId="3" fillId="0" borderId="0" xfId="4" applyNumberFormat="1" applyFont="1" applyFill="1" applyBorder="1" applyAlignment="1" applyProtection="1"/>
    <xf numFmtId="0" fontId="20" fillId="0" borderId="0" xfId="0" applyFont="1" applyAlignment="1" applyProtection="1"/>
    <xf numFmtId="0" fontId="3" fillId="0" borderId="0" xfId="0" applyFont="1" applyAlignment="1" applyProtection="1"/>
    <xf numFmtId="0" fontId="3" fillId="0" borderId="0" xfId="0" applyNumberFormat="1" applyFont="1" applyAlignment="1" applyProtection="1">
      <alignment horizontal="right"/>
    </xf>
    <xf numFmtId="0" fontId="3" fillId="0" borderId="0" xfId="0" applyNumberFormat="1" applyFont="1" applyAlignment="1" applyProtection="1">
      <alignment horizontal="center"/>
    </xf>
    <xf numFmtId="0" fontId="3" fillId="0" borderId="0" xfId="0" applyNumberFormat="1" applyFont="1" applyAlignment="1" applyProtection="1">
      <alignment horizontal="left" vertical="top"/>
    </xf>
    <xf numFmtId="0" fontId="21" fillId="0" borderId="0" xfId="2" applyFont="1" applyBorder="1" applyAlignment="1" applyProtection="1">
      <alignment horizontal="left" vertical="center"/>
    </xf>
    <xf numFmtId="0" fontId="18" fillId="0" borderId="0" xfId="0" applyFont="1" applyBorder="1" applyAlignment="1">
      <alignment horizontal="right"/>
    </xf>
    <xf numFmtId="0" fontId="22" fillId="0" borderId="0" xfId="0" applyNumberFormat="1" applyFont="1" applyAlignment="1" applyProtection="1">
      <alignment horizontal="center" vertical="center"/>
    </xf>
    <xf numFmtId="0" fontId="25" fillId="0" borderId="0" xfId="0" applyFont="1" applyAlignment="1" applyProtection="1">
      <alignment vertical="center"/>
    </xf>
    <xf numFmtId="0" fontId="3" fillId="0" borderId="0" xfId="0" applyNumberFormat="1" applyFont="1" applyFill="1" applyAlignment="1" applyProtection="1">
      <alignment horizontal="center"/>
    </xf>
    <xf numFmtId="0" fontId="26" fillId="0" borderId="1" xfId="0" applyFont="1" applyBorder="1" applyAlignment="1" applyProtection="1">
      <alignment horizontal="left" indent="1"/>
    </xf>
    <xf numFmtId="0" fontId="26" fillId="0" borderId="0" xfId="0" applyFont="1" applyBorder="1" applyAlignment="1" applyProtection="1">
      <alignment horizontal="left" indent="1"/>
    </xf>
    <xf numFmtId="0" fontId="26" fillId="0" borderId="11" xfId="0" applyFont="1" applyBorder="1" applyAlignment="1" applyProtection="1">
      <alignment horizontal="left" indent="1"/>
    </xf>
    <xf numFmtId="0" fontId="3" fillId="0" borderId="0" xfId="0" applyFont="1" applyBorder="1" applyAlignment="1" applyProtection="1"/>
    <xf numFmtId="0" fontId="20" fillId="0" borderId="0" xfId="0" applyFont="1" applyBorder="1" applyProtection="1"/>
    <xf numFmtId="49" fontId="20" fillId="0" borderId="0" xfId="0" applyNumberFormat="1" applyFont="1" applyBorder="1" applyAlignment="1" applyProtection="1">
      <alignment horizontal="left" indent="1"/>
    </xf>
    <xf numFmtId="1" fontId="20" fillId="0" borderId="0" xfId="0" applyNumberFormat="1" applyFont="1" applyBorder="1" applyAlignment="1" applyProtection="1">
      <alignment horizontal="left" indent="1"/>
    </xf>
    <xf numFmtId="49" fontId="20" fillId="0" borderId="9" xfId="0" applyNumberFormat="1" applyFont="1" applyBorder="1" applyAlignment="1" applyProtection="1">
      <alignment horizontal="left" indent="1"/>
    </xf>
    <xf numFmtId="49" fontId="20" fillId="0" borderId="0" xfId="0" applyNumberFormat="1" applyFont="1" applyBorder="1" applyAlignment="1" applyProtection="1">
      <alignment horizontal="left"/>
    </xf>
    <xf numFmtId="0" fontId="19" fillId="0" borderId="0" xfId="0" applyFont="1" applyBorder="1" applyAlignment="1" applyProtection="1">
      <alignment vertical="center"/>
    </xf>
    <xf numFmtId="0" fontId="20" fillId="0" borderId="0" xfId="0" applyFont="1" applyBorder="1" applyAlignment="1" applyProtection="1">
      <alignment vertical="center"/>
    </xf>
    <xf numFmtId="0" fontId="27" fillId="0" borderId="0" xfId="0" applyFont="1" applyAlignment="1">
      <alignment horizontal="center"/>
    </xf>
    <xf numFmtId="0" fontId="20" fillId="0" borderId="18" xfId="0" applyFont="1" applyBorder="1" applyAlignment="1" applyProtection="1">
      <alignment vertical="center"/>
    </xf>
    <xf numFmtId="0" fontId="18" fillId="0" borderId="0" xfId="0" applyNumberFormat="1" applyFont="1" applyAlignment="1" applyProtection="1">
      <alignment horizontal="center" vertical="center"/>
    </xf>
    <xf numFmtId="0" fontId="28" fillId="0" borderId="0" xfId="0" applyFont="1" applyBorder="1" applyAlignment="1" applyProtection="1">
      <alignment horizontal="center" vertical="center"/>
    </xf>
    <xf numFmtId="0" fontId="18" fillId="0" borderId="0" xfId="0" applyFont="1" applyAlignment="1" applyProtection="1"/>
    <xf numFmtId="0" fontId="3" fillId="0" borderId="0" xfId="0" applyFont="1" applyFill="1" applyBorder="1" applyAlignment="1" applyProtection="1">
      <alignment horizontal="left"/>
    </xf>
    <xf numFmtId="1" fontId="18" fillId="0" borderId="0" xfId="0" applyNumberFormat="1" applyFont="1" applyBorder="1" applyAlignment="1" applyProtection="1">
      <alignment horizontal="left" indent="1"/>
    </xf>
    <xf numFmtId="0" fontId="20" fillId="0" borderId="0" xfId="0" applyFont="1" applyBorder="1" applyAlignment="1" applyProtection="1"/>
    <xf numFmtId="49" fontId="26" fillId="0" borderId="0" xfId="0" applyNumberFormat="1" applyFont="1" applyBorder="1" applyAlignment="1" applyProtection="1">
      <alignment horizontal="center"/>
    </xf>
    <xf numFmtId="0" fontId="3" fillId="0" borderId="0" xfId="0" applyFont="1" applyBorder="1" applyAlignment="1" applyProtection="1">
      <alignment vertical="center"/>
    </xf>
    <xf numFmtId="0" fontId="3" fillId="0" borderId="0" xfId="0" applyFont="1" applyAlignment="1" applyProtection="1">
      <alignment horizontal="left"/>
    </xf>
    <xf numFmtId="0" fontId="26" fillId="0" borderId="0" xfId="0" applyFont="1" applyAlignment="1" applyProtection="1"/>
    <xf numFmtId="0" fontId="26" fillId="0" borderId="0" xfId="0" applyFont="1" applyBorder="1" applyAlignment="1" applyProtection="1"/>
    <xf numFmtId="1" fontId="3" fillId="0" borderId="0" xfId="0" applyNumberFormat="1" applyFont="1" applyBorder="1" applyAlignment="1" applyProtection="1">
      <alignment horizontal="center"/>
    </xf>
    <xf numFmtId="0" fontId="20" fillId="0" borderId="0" xfId="0" applyFont="1" applyAlignment="1" applyProtection="1">
      <alignment horizontal="center"/>
    </xf>
    <xf numFmtId="0" fontId="20" fillId="0" borderId="0" xfId="0" applyFont="1" applyAlignment="1" applyProtection="1">
      <alignment vertical="top"/>
    </xf>
    <xf numFmtId="0" fontId="3" fillId="0" borderId="0" xfId="0" applyFont="1" applyAlignment="1" applyProtection="1">
      <alignment horizontal="justify" vertical="top" wrapText="1"/>
    </xf>
    <xf numFmtId="0" fontId="3" fillId="0" borderId="9" xfId="0" applyFont="1" applyBorder="1" applyAlignment="1" applyProtection="1">
      <alignment vertical="top"/>
    </xf>
    <xf numFmtId="0" fontId="3" fillId="0" borderId="10" xfId="0" applyFont="1" applyBorder="1" applyAlignment="1" applyProtection="1">
      <alignment vertical="top"/>
    </xf>
    <xf numFmtId="0" fontId="3" fillId="0" borderId="9" xfId="0" applyFont="1" applyBorder="1" applyProtection="1"/>
    <xf numFmtId="0" fontId="3" fillId="0" borderId="10" xfId="0" applyFont="1" applyBorder="1" applyProtection="1"/>
    <xf numFmtId="0" fontId="3" fillId="0" borderId="0" xfId="0" applyFont="1" applyProtection="1"/>
    <xf numFmtId="0" fontId="3" fillId="0" borderId="0" xfId="0" applyFont="1" applyBorder="1" applyProtection="1"/>
    <xf numFmtId="0" fontId="18" fillId="0" borderId="0" xfId="0" applyFont="1" applyBorder="1" applyProtection="1"/>
    <xf numFmtId="0" fontId="18" fillId="0" borderId="0" xfId="0" applyFont="1" applyAlignment="1" applyProtection="1">
      <alignment horizontal="center"/>
    </xf>
    <xf numFmtId="0" fontId="32" fillId="0" borderId="18" xfId="0" applyFont="1" applyBorder="1" applyAlignment="1" applyProtection="1"/>
    <xf numFmtId="0" fontId="20" fillId="11" borderId="0" xfId="0" applyFont="1" applyFill="1" applyBorder="1" applyAlignment="1" applyProtection="1">
      <alignment vertical="center"/>
    </xf>
    <xf numFmtId="0" fontId="28" fillId="11" borderId="0" xfId="0" applyFont="1" applyFill="1" applyBorder="1" applyAlignment="1" applyProtection="1">
      <alignment vertical="center"/>
    </xf>
    <xf numFmtId="0" fontId="19" fillId="11" borderId="0" xfId="0" applyFont="1" applyFill="1" applyBorder="1" applyAlignment="1" applyProtection="1"/>
    <xf numFmtId="0" fontId="29" fillId="11" borderId="0" xfId="0" applyFont="1" applyFill="1" applyBorder="1" applyAlignment="1" applyProtection="1"/>
    <xf numFmtId="49" fontId="26" fillId="11" borderId="0" xfId="0" applyNumberFormat="1" applyFont="1" applyFill="1" applyBorder="1" applyAlignment="1" applyProtection="1">
      <alignment horizontal="center"/>
    </xf>
    <xf numFmtId="49" fontId="3" fillId="11" borderId="0" xfId="0" applyNumberFormat="1" applyFont="1" applyFill="1" applyBorder="1" applyAlignment="1" applyProtection="1">
      <alignment horizontal="center"/>
    </xf>
    <xf numFmtId="0" fontId="3" fillId="11" borderId="0" xfId="0" applyFont="1" applyFill="1" applyBorder="1" applyAlignment="1" applyProtection="1">
      <alignment horizontal="left"/>
    </xf>
    <xf numFmtId="0" fontId="3" fillId="11" borderId="0" xfId="0" applyFont="1" applyFill="1" applyBorder="1" applyAlignment="1" applyProtection="1"/>
    <xf numFmtId="0" fontId="28" fillId="11" borderId="0" xfId="0" applyFont="1" applyFill="1" applyBorder="1" applyAlignment="1" applyProtection="1">
      <alignment horizontal="left" indent="1"/>
    </xf>
    <xf numFmtId="0" fontId="3" fillId="11" borderId="0" xfId="0" applyFont="1" applyFill="1" applyBorder="1" applyProtection="1"/>
    <xf numFmtId="0" fontId="30" fillId="11" borderId="0" xfId="0" applyFont="1" applyFill="1" applyBorder="1" applyAlignment="1" applyProtection="1">
      <alignment horizontal="center"/>
    </xf>
    <xf numFmtId="0" fontId="20" fillId="11" borderId="0" xfId="0" applyFont="1" applyFill="1" applyBorder="1" applyProtection="1"/>
    <xf numFmtId="0" fontId="3" fillId="11" borderId="0" xfId="0" applyFont="1" applyFill="1" applyBorder="1" applyAlignment="1" applyProtection="1">
      <alignment horizontal="center"/>
    </xf>
    <xf numFmtId="165" fontId="3" fillId="11" borderId="3" xfId="0" applyNumberFormat="1" applyFont="1" applyFill="1" applyBorder="1" applyAlignment="1" applyProtection="1">
      <alignment horizontal="center" vertical="center"/>
      <protection locked="0"/>
    </xf>
    <xf numFmtId="0" fontId="26" fillId="11" borderId="0" xfId="0" applyFont="1" applyFill="1" applyBorder="1" applyAlignment="1" applyProtection="1">
      <alignment horizontal="left" indent="1"/>
    </xf>
    <xf numFmtId="1" fontId="3" fillId="11" borderId="3" xfId="0" applyNumberFormat="1" applyFont="1" applyFill="1" applyBorder="1" applyAlignment="1" applyProtection="1">
      <alignment horizontal="center" vertical="center"/>
      <protection locked="0"/>
    </xf>
    <xf numFmtId="0" fontId="26" fillId="11" borderId="0" xfId="0" applyFont="1" applyFill="1" applyBorder="1" applyAlignment="1" applyProtection="1"/>
    <xf numFmtId="1" fontId="3" fillId="11" borderId="4" xfId="0" applyNumberFormat="1" applyFont="1" applyFill="1" applyBorder="1" applyAlignment="1" applyProtection="1">
      <alignment horizontal="center" vertical="center"/>
      <protection locked="0"/>
    </xf>
    <xf numFmtId="0" fontId="20" fillId="11" borderId="19" xfId="0" applyFont="1" applyFill="1" applyBorder="1" applyAlignment="1" applyProtection="1">
      <alignment vertical="center"/>
    </xf>
    <xf numFmtId="0" fontId="20" fillId="11" borderId="20" xfId="0" applyFont="1" applyFill="1" applyBorder="1" applyAlignment="1" applyProtection="1">
      <alignment vertical="center"/>
    </xf>
    <xf numFmtId="0" fontId="18" fillId="11" borderId="21" xfId="0" applyFont="1" applyFill="1" applyBorder="1" applyProtection="1"/>
    <xf numFmtId="0" fontId="20" fillId="11" borderId="23" xfId="0" applyFont="1" applyFill="1" applyBorder="1" applyAlignment="1" applyProtection="1">
      <alignment vertical="center"/>
    </xf>
    <xf numFmtId="0" fontId="20" fillId="11" borderId="23" xfId="0" applyFont="1" applyFill="1" applyBorder="1" applyAlignment="1" applyProtection="1"/>
    <xf numFmtId="0" fontId="3" fillId="11" borderId="23" xfId="0" applyFont="1" applyFill="1" applyBorder="1" applyAlignment="1" applyProtection="1"/>
    <xf numFmtId="0" fontId="3" fillId="11" borderId="23" xfId="0" applyFont="1" applyFill="1" applyBorder="1" applyAlignment="1" applyProtection="1">
      <alignment vertical="center"/>
    </xf>
    <xf numFmtId="0" fontId="20" fillId="11" borderId="23" xfId="0" applyFont="1" applyFill="1" applyBorder="1" applyProtection="1"/>
    <xf numFmtId="0" fontId="3" fillId="11" borderId="23" xfId="0" applyFont="1" applyFill="1" applyBorder="1" applyAlignment="1" applyProtection="1">
      <alignment horizontal="left"/>
    </xf>
    <xf numFmtId="0" fontId="20" fillId="11" borderId="22" xfId="0" applyFont="1" applyFill="1" applyBorder="1" applyAlignment="1" applyProtection="1"/>
    <xf numFmtId="0" fontId="3" fillId="11" borderId="25" xfId="0" applyFont="1" applyFill="1" applyBorder="1" applyAlignment="1" applyProtection="1">
      <alignment horizontal="left"/>
    </xf>
    <xf numFmtId="0" fontId="20" fillId="11" borderId="24" xfId="0" applyFont="1" applyFill="1" applyBorder="1" applyProtection="1"/>
    <xf numFmtId="0" fontId="18" fillId="11" borderId="26" xfId="0" applyFont="1" applyFill="1" applyBorder="1" applyProtection="1"/>
    <xf numFmtId="0" fontId="20" fillId="11" borderId="26" xfId="0" applyFont="1" applyFill="1" applyBorder="1" applyAlignment="1" applyProtection="1">
      <alignment vertical="center"/>
    </xf>
    <xf numFmtId="0" fontId="20" fillId="11" borderId="26" xfId="0" applyFont="1" applyFill="1" applyBorder="1" applyProtection="1"/>
    <xf numFmtId="0" fontId="20" fillId="11" borderId="26" xfId="0" applyFont="1" applyFill="1" applyBorder="1" applyAlignment="1" applyProtection="1"/>
    <xf numFmtId="0" fontId="20" fillId="0" borderId="25" xfId="0" applyFont="1" applyBorder="1" applyAlignment="1" applyProtection="1"/>
    <xf numFmtId="0" fontId="18" fillId="0" borderId="25" xfId="0" applyFont="1" applyBorder="1" applyProtection="1"/>
    <xf numFmtId="0" fontId="29" fillId="0" borderId="0" xfId="0" applyFont="1" applyBorder="1" applyAlignment="1" applyProtection="1"/>
    <xf numFmtId="0" fontId="20" fillId="0" borderId="25" xfId="0" applyFont="1" applyBorder="1" applyProtection="1"/>
    <xf numFmtId="0" fontId="33" fillId="11" borderId="0" xfId="0" applyFont="1" applyFill="1" applyBorder="1" applyAlignment="1" applyProtection="1"/>
    <xf numFmtId="0" fontId="35" fillId="11" borderId="0" xfId="0" applyFont="1" applyFill="1" applyBorder="1" applyAlignment="1" applyProtection="1"/>
    <xf numFmtId="0" fontId="33" fillId="0" borderId="0" xfId="0" applyFont="1" applyBorder="1" applyAlignment="1" applyProtection="1"/>
    <xf numFmtId="0" fontId="35" fillId="0" borderId="0" xfId="0" applyFont="1" applyBorder="1" applyAlignment="1" applyProtection="1"/>
    <xf numFmtId="0" fontId="3" fillId="0" borderId="25" xfId="0" applyFont="1" applyBorder="1" applyAlignment="1">
      <alignment vertical="center"/>
    </xf>
    <xf numFmtId="0" fontId="33" fillId="0" borderId="0" xfId="0" applyFont="1" applyAlignment="1">
      <alignment vertical="center"/>
    </xf>
    <xf numFmtId="49" fontId="18" fillId="0" borderId="2" xfId="0" applyNumberFormat="1" applyFont="1" applyBorder="1" applyAlignment="1" applyProtection="1">
      <alignment horizontal="left" indent="1"/>
      <protection locked="0"/>
    </xf>
    <xf numFmtId="49" fontId="37" fillId="0" borderId="0" xfId="4" applyFont="1" applyFill="1" applyBorder="1" applyAlignment="1" applyProtection="1">
      <alignment horizontal="right"/>
    </xf>
    <xf numFmtId="166" fontId="11" fillId="0" borderId="0" xfId="1" applyNumberFormat="1" applyFont="1" applyAlignment="1">
      <alignment horizontal="center" vertical="center"/>
    </xf>
    <xf numFmtId="0" fontId="20" fillId="0" borderId="0" xfId="0" applyNumberFormat="1" applyFont="1" applyAlignment="1" applyProtection="1">
      <alignment horizontal="right"/>
    </xf>
    <xf numFmtId="0" fontId="20" fillId="0" borderId="0" xfId="0" applyFont="1" applyAlignment="1" applyProtection="1">
      <alignment horizontal="left"/>
    </xf>
    <xf numFmtId="0" fontId="11" fillId="4" borderId="0" xfId="27" applyFont="1" applyFill="1" applyAlignment="1">
      <alignment horizontal="center" vertical="center"/>
    </xf>
    <xf numFmtId="0" fontId="11" fillId="4" borderId="0" xfId="27" applyFont="1" applyFill="1" applyAlignment="1">
      <alignment vertical="center"/>
    </xf>
    <xf numFmtId="0" fontId="11" fillId="0" borderId="0" xfId="27" applyFont="1" applyAlignment="1">
      <alignment vertical="center"/>
    </xf>
    <xf numFmtId="164" fontId="11" fillId="0" borderId="0" xfId="27" applyNumberFormat="1" applyFont="1" applyAlignment="1">
      <alignment horizontal="center"/>
    </xf>
    <xf numFmtId="0" fontId="11" fillId="0" borderId="0" xfId="27" applyFont="1"/>
    <xf numFmtId="164" fontId="11" fillId="0" borderId="0" xfId="27" applyNumberFormat="1" applyFont="1" applyAlignment="1">
      <alignment horizontal="center" vertical="center"/>
    </xf>
    <xf numFmtId="0" fontId="11" fillId="0" borderId="0" xfId="27" applyFont="1" applyAlignment="1">
      <alignment vertical="center" wrapText="1"/>
    </xf>
    <xf numFmtId="166" fontId="11" fillId="0" borderId="0" xfId="27" applyNumberFormat="1" applyFont="1" applyAlignment="1">
      <alignment horizontal="center"/>
    </xf>
    <xf numFmtId="166" fontId="11" fillId="0" borderId="0" xfId="27" applyNumberFormat="1" applyFont="1" applyAlignment="1">
      <alignment horizontal="center" vertical="center"/>
    </xf>
    <xf numFmtId="0" fontId="11" fillId="0" borderId="0" xfId="27" applyFont="1" applyAlignment="1">
      <alignment wrapText="1"/>
    </xf>
    <xf numFmtId="0" fontId="11" fillId="0" borderId="0" xfId="27" applyFont="1" applyAlignment="1">
      <alignment horizontal="center"/>
    </xf>
    <xf numFmtId="14" fontId="11" fillId="0" borderId="0" xfId="27" applyNumberFormat="1" applyFont="1" applyAlignment="1">
      <alignment horizontal="center"/>
    </xf>
    <xf numFmtId="0" fontId="10" fillId="0" borderId="0" xfId="27" applyFont="1" applyBorder="1" applyAlignment="1">
      <alignment horizontal="center"/>
    </xf>
    <xf numFmtId="0" fontId="10" fillId="0" borderId="0" xfId="27" applyFont="1" applyBorder="1" applyAlignment="1">
      <alignment horizontal="center" wrapText="1"/>
    </xf>
    <xf numFmtId="0" fontId="10" fillId="0" borderId="0" xfId="27" applyFont="1" applyFill="1" applyBorder="1" applyAlignment="1">
      <alignment horizontal="center"/>
    </xf>
    <xf numFmtId="0" fontId="10" fillId="0" borderId="0" xfId="27" applyFont="1" applyBorder="1" applyAlignment="1">
      <alignment horizontal="left"/>
    </xf>
    <xf numFmtId="0" fontId="9" fillId="0" borderId="0" xfId="27" applyFont="1" applyFill="1" applyBorder="1" applyAlignment="1">
      <alignment horizontal="center"/>
    </xf>
    <xf numFmtId="0" fontId="1" fillId="0" borderId="0" xfId="27"/>
    <xf numFmtId="0" fontId="1" fillId="0" borderId="0" xfId="27" applyAlignment="1">
      <alignment horizontal="left" vertical="top" wrapText="1"/>
    </xf>
    <xf numFmtId="0" fontId="10" fillId="0" borderId="0" xfId="27" applyFont="1" applyFill="1" applyBorder="1" applyAlignment="1">
      <alignment horizontal="center" wrapText="1"/>
    </xf>
    <xf numFmtId="164" fontId="10" fillId="0" borderId="0" xfId="27" applyNumberFormat="1" applyFont="1" applyBorder="1" applyAlignment="1">
      <alignment horizontal="center"/>
    </xf>
    <xf numFmtId="0" fontId="9" fillId="0" borderId="0" xfId="27" applyFont="1" applyBorder="1" applyAlignment="1">
      <alignment horizontal="center"/>
    </xf>
    <xf numFmtId="0" fontId="15" fillId="0" borderId="0" xfId="27" applyFont="1" applyAlignment="1">
      <alignment horizontal="center"/>
    </xf>
    <xf numFmtId="0" fontId="9" fillId="0" borderId="0" xfId="27" applyFont="1" applyFill="1" applyBorder="1" applyAlignment="1">
      <alignment horizontal="center" vertical="center"/>
    </xf>
    <xf numFmtId="0" fontId="9" fillId="4" borderId="0" xfId="27" applyFont="1" applyFill="1" applyBorder="1" applyAlignment="1">
      <alignment horizontal="center" vertical="center" wrapText="1"/>
    </xf>
    <xf numFmtId="0" fontId="9" fillId="0" borderId="0" xfId="27" applyFont="1" applyFill="1" applyBorder="1" applyAlignment="1">
      <alignment horizontal="center" vertical="center" wrapText="1"/>
    </xf>
    <xf numFmtId="0" fontId="6" fillId="8" borderId="0" xfId="27" applyFont="1" applyFill="1" applyBorder="1" applyAlignment="1">
      <alignment horizontal="center" vertical="center" wrapText="1"/>
    </xf>
    <xf numFmtId="0" fontId="9" fillId="3" borderId="0" xfId="27" applyFont="1" applyFill="1" applyBorder="1" applyAlignment="1">
      <alignment horizontal="center" vertical="center" wrapText="1"/>
    </xf>
    <xf numFmtId="0" fontId="9" fillId="3" borderId="0" xfId="27" applyFont="1" applyFill="1" applyBorder="1" applyAlignment="1">
      <alignment horizontal="center" vertical="center"/>
    </xf>
    <xf numFmtId="0" fontId="2" fillId="0" borderId="0" xfId="27" applyFont="1" applyAlignment="1">
      <alignment horizontal="center"/>
    </xf>
    <xf numFmtId="49" fontId="10" fillId="0" borderId="0" xfId="27" applyNumberFormat="1" applyFont="1" applyBorder="1" applyAlignment="1">
      <alignment horizontal="center"/>
    </xf>
    <xf numFmtId="2" fontId="10" fillId="0" borderId="0" xfId="27" applyNumberFormat="1" applyFont="1" applyBorder="1" applyAlignment="1">
      <alignment horizontal="center"/>
    </xf>
    <xf numFmtId="0" fontId="2" fillId="0" borderId="0" xfId="27" applyFont="1" applyBorder="1" applyAlignment="1">
      <alignment horizontal="center"/>
    </xf>
    <xf numFmtId="0" fontId="10" fillId="0" borderId="0" xfId="27" applyNumberFormat="1" applyFont="1" applyBorder="1" applyAlignment="1">
      <alignment horizontal="center"/>
    </xf>
    <xf numFmtId="0" fontId="12" fillId="0" borderId="0" xfId="27" applyFont="1" applyBorder="1" applyAlignment="1">
      <alignment horizontal="center" vertical="top"/>
    </xf>
    <xf numFmtId="1" fontId="10" fillId="0" borderId="0" xfId="27" applyNumberFormat="1" applyFont="1" applyBorder="1" applyAlignment="1">
      <alignment horizontal="center"/>
    </xf>
    <xf numFmtId="165" fontId="10" fillId="0" borderId="0" xfId="27" applyNumberFormat="1" applyFont="1" applyBorder="1" applyAlignment="1">
      <alignment horizontal="center"/>
    </xf>
    <xf numFmtId="0" fontId="2" fillId="0" borderId="0" xfId="27" applyFont="1" applyAlignment="1">
      <alignment horizontal="center" vertical="center"/>
    </xf>
    <xf numFmtId="0" fontId="13" fillId="10" borderId="0" xfId="27" applyFont="1" applyFill="1" applyBorder="1" applyAlignment="1">
      <alignment horizontal="center" vertical="center" wrapText="1"/>
    </xf>
    <xf numFmtId="0" fontId="13" fillId="9" borderId="0" xfId="27" applyFont="1" applyFill="1" applyBorder="1" applyAlignment="1">
      <alignment horizontal="center" vertical="center" wrapText="1"/>
    </xf>
    <xf numFmtId="0" fontId="6" fillId="2" borderId="0" xfId="27" applyFont="1" applyFill="1" applyBorder="1" applyAlignment="1">
      <alignment horizontal="center" vertical="center" wrapText="1"/>
    </xf>
    <xf numFmtId="0" fontId="6" fillId="5" borderId="0" xfId="27" applyFont="1" applyFill="1" applyBorder="1" applyAlignment="1">
      <alignment horizontal="center" vertical="center" wrapText="1"/>
    </xf>
    <xf numFmtId="0" fontId="6" fillId="7" borderId="17" xfId="27" applyFont="1" applyFill="1" applyBorder="1" applyAlignment="1">
      <alignment horizontal="center" vertical="center" wrapText="1"/>
    </xf>
    <xf numFmtId="0" fontId="6" fillId="7" borderId="16" xfId="27" applyFont="1" applyFill="1" applyBorder="1" applyAlignment="1">
      <alignment horizontal="center" vertical="center" wrapText="1"/>
    </xf>
    <xf numFmtId="0" fontId="10" fillId="6" borderId="15" xfId="27" applyFont="1" applyFill="1" applyBorder="1" applyAlignment="1">
      <alignment horizontal="center" vertical="center" wrapText="1"/>
    </xf>
    <xf numFmtId="49" fontId="10" fillId="6" borderId="15" xfId="27" applyNumberFormat="1" applyFont="1" applyFill="1" applyBorder="1" applyAlignment="1">
      <alignment horizontal="center" vertical="center" wrapText="1"/>
    </xf>
    <xf numFmtId="0" fontId="3" fillId="5" borderId="13" xfId="27" applyFont="1" applyFill="1" applyBorder="1" applyAlignment="1">
      <alignment horizontal="center" vertical="center" wrapText="1"/>
    </xf>
    <xf numFmtId="0" fontId="3" fillId="5" borderId="12" xfId="27" applyFont="1" applyFill="1" applyBorder="1" applyAlignment="1">
      <alignment horizontal="center" vertical="center" wrapText="1"/>
    </xf>
    <xf numFmtId="0" fontId="3" fillId="2" borderId="12" xfId="27" applyFont="1" applyFill="1" applyBorder="1" applyAlignment="1">
      <alignment horizontal="center" vertical="center" wrapText="1"/>
    </xf>
    <xf numFmtId="0" fontId="3" fillId="2" borderId="14" xfId="27" applyFont="1" applyFill="1" applyBorder="1" applyAlignment="1">
      <alignment horizontal="center" vertical="center" wrapText="1"/>
    </xf>
    <xf numFmtId="0" fontId="3" fillId="2" borderId="13" xfId="27" applyFont="1" applyFill="1" applyBorder="1" applyAlignment="1">
      <alignment horizontal="center" vertical="center" wrapText="1"/>
    </xf>
    <xf numFmtId="0" fontId="20" fillId="0" borderId="0" xfId="0" applyFont="1" applyAlignment="1" applyProtection="1">
      <alignment horizontal="right"/>
    </xf>
    <xf numFmtId="0" fontId="39" fillId="0" borderId="8" xfId="0" applyFont="1" applyBorder="1" applyProtection="1"/>
    <xf numFmtId="0" fontId="39" fillId="0" borderId="8" xfId="0" applyFont="1" applyBorder="1" applyAlignment="1" applyProtection="1"/>
    <xf numFmtId="0" fontId="9" fillId="0" borderId="0" xfId="0" applyFont="1" applyAlignment="1">
      <alignment horizontal="center"/>
    </xf>
    <xf numFmtId="0" fontId="3" fillId="0" borderId="0" xfId="0" applyFont="1" applyBorder="1" applyAlignment="1" applyProtection="1">
      <alignment horizontal="left" vertical="top" wrapText="1"/>
    </xf>
    <xf numFmtId="0" fontId="18" fillId="0" borderId="0" xfId="0" applyFont="1" applyBorder="1" applyAlignment="1">
      <alignment horizontal="left" vertical="top" wrapText="1"/>
    </xf>
    <xf numFmtId="165" fontId="3" fillId="0" borderId="4" xfId="0" applyNumberFormat="1" applyFont="1" applyBorder="1" applyAlignment="1" applyProtection="1">
      <alignment horizontal="center"/>
      <protection locked="0"/>
    </xf>
    <xf numFmtId="0" fontId="39" fillId="0" borderId="8" xfId="0" applyFont="1" applyBorder="1" applyAlignment="1" applyProtection="1"/>
    <xf numFmtId="0" fontId="39" fillId="0" borderId="9" xfId="0" applyFont="1" applyBorder="1" applyAlignment="1" applyProtection="1"/>
    <xf numFmtId="0" fontId="39" fillId="0" borderId="10" xfId="0" applyFont="1" applyBorder="1" applyAlignment="1" applyProtection="1"/>
    <xf numFmtId="0" fontId="18" fillId="0" borderId="2" xfId="0" applyFont="1" applyBorder="1" applyAlignment="1" applyProtection="1">
      <alignment horizontal="left"/>
      <protection locked="0"/>
    </xf>
    <xf numFmtId="0" fontId="18" fillId="0" borderId="3" xfId="0" applyFont="1" applyBorder="1" applyAlignment="1" applyProtection="1">
      <alignment horizontal="left"/>
      <protection locked="0"/>
    </xf>
    <xf numFmtId="0" fontId="18" fillId="0" borderId="7" xfId="0" applyFont="1" applyBorder="1" applyAlignment="1" applyProtection="1">
      <alignment horizontal="left"/>
      <protection locked="0"/>
    </xf>
    <xf numFmtId="0" fontId="26" fillId="0" borderId="1" xfId="0" applyFont="1" applyBorder="1" applyAlignment="1" applyProtection="1">
      <alignment horizontal="left" indent="1"/>
    </xf>
    <xf numFmtId="0" fontId="26" fillId="0" borderId="0" xfId="0" applyFont="1" applyBorder="1" applyAlignment="1" applyProtection="1">
      <alignment horizontal="left" indent="1"/>
    </xf>
    <xf numFmtId="0" fontId="26" fillId="0" borderId="11" xfId="0" applyFont="1" applyBorder="1" applyAlignment="1" applyProtection="1">
      <alignment horizontal="left" indent="1"/>
    </xf>
    <xf numFmtId="0" fontId="26" fillId="0" borderId="8" xfId="0" applyFont="1" applyBorder="1" applyAlignment="1" applyProtection="1">
      <alignment horizontal="left" indent="1"/>
    </xf>
    <xf numFmtId="0" fontId="26" fillId="0" borderId="9" xfId="0" applyFont="1" applyBorder="1" applyAlignment="1" applyProtection="1">
      <alignment horizontal="left" indent="1"/>
    </xf>
    <xf numFmtId="49" fontId="18" fillId="0" borderId="2" xfId="0" applyNumberFormat="1" applyFont="1" applyBorder="1" applyAlignment="1" applyProtection="1">
      <alignment horizontal="left" indent="1"/>
      <protection locked="0"/>
    </xf>
    <xf numFmtId="49" fontId="18" fillId="0" borderId="3" xfId="0" applyNumberFormat="1" applyFont="1" applyBorder="1" applyAlignment="1" applyProtection="1">
      <alignment horizontal="left" indent="1"/>
      <protection locked="0"/>
    </xf>
    <xf numFmtId="0" fontId="18" fillId="0" borderId="2" xfId="0" applyFont="1" applyBorder="1" applyAlignment="1" applyProtection="1">
      <alignment horizontal="left" indent="1"/>
      <protection locked="0"/>
    </xf>
    <xf numFmtId="0" fontId="18" fillId="0" borderId="3" xfId="0" applyFont="1" applyBorder="1" applyAlignment="1" applyProtection="1">
      <alignment horizontal="left" indent="1"/>
      <protection locked="0"/>
    </xf>
    <xf numFmtId="0" fontId="18" fillId="0" borderId="0" xfId="0" applyFont="1" applyBorder="1" applyAlignment="1" applyProtection="1">
      <alignment vertical="center" wrapText="1"/>
    </xf>
    <xf numFmtId="0" fontId="18" fillId="0" borderId="0" xfId="0" applyFont="1" applyBorder="1" applyAlignment="1">
      <alignment vertical="center" wrapText="1"/>
    </xf>
    <xf numFmtId="0" fontId="20" fillId="0" borderId="3" xfId="0" applyFont="1" applyBorder="1" applyAlignment="1" applyProtection="1">
      <alignment horizontal="center" vertical="center" wrapText="1"/>
      <protection locked="0"/>
    </xf>
    <xf numFmtId="0" fontId="3" fillId="0" borderId="5"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23" fillId="0" borderId="3"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6" fillId="0" borderId="10" xfId="0" applyFont="1" applyBorder="1" applyAlignment="1" applyProtection="1">
      <alignment horizontal="left" indent="1"/>
    </xf>
    <xf numFmtId="0" fontId="3" fillId="0" borderId="3" xfId="0" applyFont="1" applyBorder="1" applyAlignment="1" applyProtection="1">
      <alignment vertical="center"/>
      <protection locked="0"/>
    </xf>
    <xf numFmtId="49" fontId="18" fillId="0" borderId="7" xfId="0" applyNumberFormat="1" applyFont="1" applyBorder="1" applyAlignment="1" applyProtection="1">
      <alignment horizontal="left" indent="1"/>
      <protection locked="0"/>
    </xf>
    <xf numFmtId="4" fontId="3" fillId="0" borderId="3" xfId="0" applyNumberFormat="1" applyFont="1" applyBorder="1" applyAlignment="1" applyProtection="1">
      <alignment horizontal="center"/>
      <protection locked="0"/>
    </xf>
    <xf numFmtId="4" fontId="3" fillId="0" borderId="4" xfId="0" applyNumberFormat="1" applyFont="1" applyBorder="1" applyAlignment="1" applyProtection="1">
      <alignment horizontal="center"/>
      <protection locked="0"/>
    </xf>
    <xf numFmtId="1" fontId="3" fillId="11" borderId="4" xfId="0" applyNumberFormat="1" applyFont="1" applyFill="1" applyBorder="1" applyAlignment="1" applyProtection="1">
      <alignment horizontal="center"/>
      <protection locked="0"/>
    </xf>
    <xf numFmtId="49" fontId="3" fillId="11" borderId="4" xfId="0" applyNumberFormat="1" applyFont="1" applyFill="1" applyBorder="1" applyAlignment="1" applyProtection="1">
      <alignment horizontal="center"/>
      <protection locked="0"/>
    </xf>
    <xf numFmtId="1" fontId="3" fillId="0" borderId="3" xfId="0" applyNumberFormat="1" applyFont="1" applyBorder="1" applyAlignment="1" applyProtection="1">
      <alignment horizontal="center"/>
      <protection locked="0"/>
    </xf>
    <xf numFmtId="0" fontId="3" fillId="0" borderId="3" xfId="0" applyNumberFormat="1" applyFont="1" applyBorder="1" applyAlignment="1" applyProtection="1">
      <alignment horizontal="center"/>
      <protection locked="0"/>
    </xf>
    <xf numFmtId="0" fontId="26" fillId="0" borderId="8" xfId="0" applyFont="1" applyBorder="1" applyAlignment="1" applyProtection="1">
      <alignment horizontal="center"/>
    </xf>
    <xf numFmtId="0" fontId="26" fillId="0" borderId="10" xfId="0" applyFont="1" applyBorder="1" applyAlignment="1" applyProtection="1">
      <alignment horizontal="center"/>
    </xf>
    <xf numFmtId="4" fontId="3" fillId="11" borderId="4" xfId="0" applyNumberFormat="1" applyFont="1" applyFill="1" applyBorder="1" applyAlignment="1" applyProtection="1">
      <alignment horizontal="center"/>
      <protection locked="0"/>
    </xf>
    <xf numFmtId="165" fontId="3" fillId="11" borderId="4" xfId="0" applyNumberFormat="1" applyFont="1" applyFill="1" applyBorder="1" applyAlignment="1" applyProtection="1">
      <alignment horizontal="center"/>
      <protection locked="0"/>
    </xf>
    <xf numFmtId="0" fontId="33" fillId="11" borderId="0" xfId="0" applyFont="1" applyFill="1" applyBorder="1" applyAlignment="1" applyProtection="1">
      <alignment horizontal="left"/>
    </xf>
    <xf numFmtId="0" fontId="40" fillId="0" borderId="0" xfId="0" applyFont="1" applyAlignment="1">
      <alignment horizontal="left"/>
    </xf>
    <xf numFmtId="0" fontId="33" fillId="11" borderId="0" xfId="0" applyFont="1" applyFill="1" applyBorder="1" applyAlignment="1" applyProtection="1">
      <alignment horizontal="left" vertical="center" wrapText="1"/>
    </xf>
    <xf numFmtId="0" fontId="40" fillId="0" borderId="0" xfId="0" applyFont="1" applyAlignment="1">
      <alignment horizontal="left" vertical="center" wrapText="1"/>
    </xf>
    <xf numFmtId="0" fontId="0" fillId="0" borderId="0" xfId="0" applyAlignment="1">
      <alignment horizontal="left" vertical="center" wrapText="1"/>
    </xf>
    <xf numFmtId="0" fontId="42" fillId="12" borderId="5" xfId="0" applyFont="1" applyFill="1" applyBorder="1" applyAlignment="1" applyProtection="1">
      <protection locked="0"/>
    </xf>
    <xf numFmtId="0" fontId="0" fillId="0" borderId="4" xfId="0" applyBorder="1" applyAlignment="1" applyProtection="1">
      <protection locked="0"/>
    </xf>
    <xf numFmtId="0" fontId="0" fillId="0" borderId="6" xfId="0" applyBorder="1" applyAlignment="1" applyProtection="1">
      <protection locked="0"/>
    </xf>
    <xf numFmtId="49" fontId="18" fillId="0" borderId="2" xfId="0" applyNumberFormat="1" applyFont="1" applyBorder="1" applyAlignment="1" applyProtection="1">
      <alignment horizontal="left"/>
      <protection locked="0"/>
    </xf>
    <xf numFmtId="49" fontId="18" fillId="0" borderId="3" xfId="0" applyNumberFormat="1" applyFont="1" applyBorder="1" applyAlignment="1" applyProtection="1">
      <alignment horizontal="left"/>
      <protection locked="0"/>
    </xf>
    <xf numFmtId="49" fontId="18" fillId="0" borderId="7" xfId="0" applyNumberFormat="1" applyFont="1" applyBorder="1" applyAlignment="1" applyProtection="1">
      <alignment horizontal="left"/>
      <protection locked="0"/>
    </xf>
    <xf numFmtId="0" fontId="18" fillId="0" borderId="2" xfId="0" applyFont="1" applyBorder="1" applyAlignment="1" applyProtection="1">
      <alignment horizontal="center"/>
      <protection locked="0"/>
    </xf>
    <xf numFmtId="0" fontId="18" fillId="0" borderId="3" xfId="0" applyFont="1" applyBorder="1" applyAlignment="1" applyProtection="1">
      <alignment horizontal="center"/>
      <protection locked="0"/>
    </xf>
    <xf numFmtId="0" fontId="18" fillId="0" borderId="7" xfId="0" applyFont="1" applyBorder="1" applyAlignment="1" applyProtection="1">
      <alignment horizontal="center"/>
      <protection locked="0"/>
    </xf>
    <xf numFmtId="0" fontId="3" fillId="11" borderId="0" xfId="0" applyFont="1" applyFill="1" applyBorder="1" applyAlignment="1" applyProtection="1">
      <alignment horizontal="left"/>
    </xf>
    <xf numFmtId="0" fontId="3" fillId="11" borderId="26" xfId="0" applyFont="1" applyFill="1" applyBorder="1" applyAlignment="1" applyProtection="1">
      <alignment horizontal="left"/>
    </xf>
    <xf numFmtId="49" fontId="3" fillId="0" borderId="0" xfId="0" applyNumberFormat="1" applyFont="1" applyAlignment="1" applyProtection="1">
      <alignment horizontal="justify" vertical="top" wrapText="1"/>
    </xf>
    <xf numFmtId="0" fontId="36" fillId="0" borderId="2" xfId="2" applyFont="1" applyBorder="1" applyAlignment="1" applyProtection="1">
      <alignment horizontal="left"/>
      <protection locked="0"/>
    </xf>
    <xf numFmtId="167" fontId="18" fillId="0" borderId="2" xfId="0" applyNumberFormat="1" applyFont="1" applyBorder="1" applyAlignment="1" applyProtection="1">
      <alignment horizontal="left"/>
      <protection locked="0"/>
    </xf>
    <xf numFmtId="167" fontId="18" fillId="0" borderId="3" xfId="0" applyNumberFormat="1" applyFont="1" applyBorder="1" applyAlignment="1" applyProtection="1">
      <alignment horizontal="left"/>
      <protection locked="0"/>
    </xf>
    <xf numFmtId="167" fontId="18" fillId="0" borderId="7" xfId="0" applyNumberFormat="1" applyFont="1" applyBorder="1" applyAlignment="1" applyProtection="1">
      <alignment horizontal="left"/>
      <protection locked="0"/>
    </xf>
    <xf numFmtId="0" fontId="3" fillId="0" borderId="4" xfId="0" applyNumberFormat="1" applyFont="1" applyBorder="1" applyAlignment="1" applyProtection="1">
      <alignment horizontal="center"/>
      <protection locked="0"/>
    </xf>
    <xf numFmtId="1" fontId="3" fillId="0" borderId="4" xfId="0" applyNumberFormat="1" applyFont="1" applyFill="1" applyBorder="1" applyAlignment="1" applyProtection="1">
      <alignment horizontal="center"/>
      <protection locked="0"/>
    </xf>
    <xf numFmtId="168" fontId="18" fillId="0" borderId="2" xfId="0" applyNumberFormat="1" applyFont="1" applyBorder="1" applyAlignment="1" applyProtection="1">
      <alignment horizontal="left"/>
      <protection locked="0"/>
    </xf>
    <xf numFmtId="168" fontId="18" fillId="0" borderId="3" xfId="0" applyNumberFormat="1" applyFont="1" applyBorder="1" applyAlignment="1" applyProtection="1">
      <alignment horizontal="left"/>
      <protection locked="0"/>
    </xf>
    <xf numFmtId="168" fontId="18" fillId="0" borderId="7" xfId="0" applyNumberFormat="1" applyFont="1" applyBorder="1" applyAlignment="1" applyProtection="1">
      <alignment horizontal="left"/>
      <protection locked="0"/>
    </xf>
    <xf numFmtId="0" fontId="3" fillId="0" borderId="0" xfId="0" applyFont="1" applyAlignment="1"/>
    <xf numFmtId="0" fontId="18" fillId="0" borderId="0" xfId="0" applyFont="1" applyAlignment="1"/>
    <xf numFmtId="1" fontId="3" fillId="0" borderId="4" xfId="0" applyNumberFormat="1" applyFont="1" applyBorder="1" applyAlignment="1" applyProtection="1">
      <alignment horizontal="center"/>
      <protection locked="0"/>
    </xf>
    <xf numFmtId="49" fontId="3" fillId="0" borderId="0" xfId="0" applyNumberFormat="1" applyFont="1" applyAlignment="1">
      <alignment horizontal="justify" vertical="top" wrapText="1"/>
    </xf>
    <xf numFmtId="168" fontId="3" fillId="0" borderId="4"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0" fontId="30" fillId="11" borderId="0" xfId="0" applyFont="1" applyFill="1" applyBorder="1" applyAlignment="1" applyProtection="1">
      <alignment horizontal="left"/>
    </xf>
    <xf numFmtId="0" fontId="30" fillId="11" borderId="26" xfId="0" applyFont="1" applyFill="1" applyBorder="1" applyAlignment="1" applyProtection="1">
      <alignment horizontal="left"/>
    </xf>
    <xf numFmtId="0" fontId="3" fillId="11" borderId="4" xfId="0" applyNumberFormat="1" applyFont="1" applyFill="1" applyBorder="1" applyAlignment="1" applyProtection="1">
      <alignment horizontal="center"/>
      <protection locked="0"/>
    </xf>
    <xf numFmtId="168" fontId="3" fillId="11" borderId="4" xfId="0" applyNumberFormat="1" applyFont="1" applyFill="1" applyBorder="1" applyAlignment="1" applyProtection="1">
      <alignment horizontal="center"/>
      <protection locked="0"/>
    </xf>
    <xf numFmtId="0" fontId="3" fillId="0" borderId="0" xfId="0" applyFont="1" applyBorder="1" applyAlignment="1" applyProtection="1">
      <alignment horizontal="right" vertical="center"/>
    </xf>
    <xf numFmtId="0" fontId="18" fillId="0" borderId="0" xfId="0" applyFont="1" applyBorder="1" applyAlignment="1">
      <alignment horizontal="right" vertical="center"/>
    </xf>
    <xf numFmtId="165" fontId="3" fillId="0" borderId="3" xfId="0" applyNumberFormat="1" applyFont="1" applyBorder="1" applyAlignment="1" applyProtection="1">
      <alignment horizontal="center"/>
      <protection locked="0"/>
    </xf>
    <xf numFmtId="4" fontId="3" fillId="11" borderId="3" xfId="0" applyNumberFormat="1" applyFont="1" applyFill="1" applyBorder="1" applyAlignment="1" applyProtection="1">
      <alignment horizontal="center"/>
      <protection locked="0"/>
    </xf>
    <xf numFmtId="49" fontId="10" fillId="0" borderId="0" xfId="0" applyNumberFormat="1" applyFont="1" applyBorder="1" applyAlignment="1">
      <alignment horizontal="left" vertical="top" wrapText="1"/>
    </xf>
    <xf numFmtId="0" fontId="0" fillId="0" borderId="0" xfId="0" applyAlignment="1">
      <alignment horizontal="left" vertical="top" wrapText="1"/>
    </xf>
    <xf numFmtId="0" fontId="10" fillId="0" borderId="0" xfId="0" applyFont="1" applyBorder="1" applyAlignment="1">
      <alignment horizontal="left" vertical="top" wrapText="1"/>
    </xf>
    <xf numFmtId="164" fontId="11" fillId="0" borderId="0" xfId="0" applyNumberFormat="1" applyFont="1" applyAlignment="1">
      <alignment horizontal="center" vertical="center"/>
    </xf>
    <xf numFmtId="166" fontId="11" fillId="0" borderId="0" xfId="1" applyNumberFormat="1" applyFont="1" applyAlignment="1">
      <alignment horizontal="center" vertical="center"/>
    </xf>
    <xf numFmtId="49" fontId="10" fillId="0" borderId="0" xfId="27" applyNumberFormat="1" applyFont="1" applyBorder="1" applyAlignment="1">
      <alignment horizontal="left" vertical="top" wrapText="1"/>
    </xf>
    <xf numFmtId="0" fontId="1" fillId="0" borderId="0" xfId="27" applyAlignment="1">
      <alignment horizontal="left" vertical="top" wrapText="1"/>
    </xf>
    <xf numFmtId="0" fontId="10" fillId="0" borderId="0" xfId="27" applyFont="1" applyBorder="1" applyAlignment="1">
      <alignment horizontal="left" vertical="top" wrapText="1"/>
    </xf>
    <xf numFmtId="164" fontId="11" fillId="0" borderId="0" xfId="27" applyNumberFormat="1" applyFont="1" applyAlignment="1">
      <alignment horizontal="center" vertical="center"/>
    </xf>
  </cellXfs>
  <cellStyles count="32">
    <cellStyle name="Comma" xfId="1" builtinId="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8" builtinId="9" hidden="1"/>
    <cellStyle name="Followed Hyperlink" xfId="29" builtinId="9" hidden="1"/>
    <cellStyle name="Followed Hyperlink" xfId="30" builtinId="9" hidden="1"/>
    <cellStyle name="Followed Hyperlink" xfId="31" builtinId="9" hidden="1"/>
    <cellStyle name="Hyperlink" xfId="2" builtinId="8"/>
    <cellStyle name="Normal" xfId="0" builtinId="0" customBuiltin="1"/>
    <cellStyle name="Normal 2" xfId="27" xr:uid="{00000000-0005-0000-0000-00001D000000}"/>
    <cellStyle name="Percent" xfId="3" builtinId="5"/>
    <cellStyle name="title-color" xfId="4" xr:uid="{00000000-0005-0000-0000-00001F000000}"/>
  </cellStyles>
  <dxfs count="8">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B3D6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123825</xdr:colOff>
          <xdr:row>3</xdr:row>
          <xdr:rowOff>28575</xdr:rowOff>
        </xdr:from>
        <xdr:to>
          <xdr:col>13</xdr:col>
          <xdr:colOff>142875</xdr:colOff>
          <xdr:row>3</xdr:row>
          <xdr:rowOff>333375</xdr:rowOff>
        </xdr:to>
        <xdr:sp macro="" textlink="">
          <xdr:nvSpPr>
            <xdr:cNvPr id="1029" name="Button 5" descr="Clear Form"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FuturaTDem"/>
                </a:rPr>
                <a:t>Clear Form</a:t>
              </a:r>
            </a:p>
          </xdr:txBody>
        </xdr:sp>
        <xdr:clientData fPrintsWithSheet="0"/>
      </xdr:twoCellAnchor>
    </mc:Choice>
    <mc:Fallback/>
  </mc:AlternateContent>
  <xdr:twoCellAnchor>
    <xdr:from>
      <xdr:col>1</xdr:col>
      <xdr:colOff>35560</xdr:colOff>
      <xdr:row>0</xdr:row>
      <xdr:rowOff>40640</xdr:rowOff>
    </xdr:from>
    <xdr:to>
      <xdr:col>2</xdr:col>
      <xdr:colOff>1038860</xdr:colOff>
      <xdr:row>2</xdr:row>
      <xdr:rowOff>15240</xdr:rowOff>
    </xdr:to>
    <xdr:pic>
      <xdr:nvPicPr>
        <xdr:cNvPr id="4" name="Picture 1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074" t="19075" r="11844" b="20561"/>
        <a:stretch>
          <a:fillRect/>
        </a:stretch>
      </xdr:blipFill>
      <xdr:spPr bwMode="auto">
        <a:xfrm>
          <a:off x="137160" y="40640"/>
          <a:ext cx="1389380" cy="5029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Radian-2019">
  <a:themeElements>
    <a:clrScheme name="One Radian 2019">
      <a:dk1>
        <a:srgbClr val="3C3834"/>
      </a:dk1>
      <a:lt1>
        <a:srgbClr val="FFFFFF"/>
      </a:lt1>
      <a:dk2>
        <a:srgbClr val="002B48"/>
      </a:dk2>
      <a:lt2>
        <a:srgbClr val="00B9B2"/>
      </a:lt2>
      <a:accent1>
        <a:srgbClr val="002B48"/>
      </a:accent1>
      <a:accent2>
        <a:srgbClr val="00B9B2"/>
      </a:accent2>
      <a:accent3>
        <a:srgbClr val="5F5D5A"/>
      </a:accent3>
      <a:accent4>
        <a:srgbClr val="C7C8C7"/>
      </a:accent4>
      <a:accent5>
        <a:srgbClr val="2F5269"/>
      </a:accent5>
      <a:accent6>
        <a:srgbClr val="8ED9D6"/>
      </a:accent6>
      <a:hlink>
        <a:srgbClr val="002B48"/>
      </a:hlink>
      <a:folHlink>
        <a:srgbClr val="002B48"/>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Radian Navy">
      <a:srgbClr val="002B49"/>
    </a:custClr>
    <a:custClr name="Radian Navy 90%">
      <a:srgbClr val="19405B"/>
    </a:custClr>
    <a:custClr name="Radian Navy 80%">
      <a:srgbClr val="2F526A"/>
    </a:custClr>
    <a:custClr name="Radian Navy 70%">
      <a:srgbClr val="4C6A7F"/>
    </a:custClr>
    <a:custClr name="Radian Navy 60%">
      <a:srgbClr val="5F798B"/>
    </a:custClr>
    <a:custClr name="Radian Navy 50%">
      <a:srgbClr val="7F95A4"/>
    </a:custClr>
    <a:custClr name="Radian Navy 40%">
      <a:srgbClr val="8EA0AB"/>
    </a:custClr>
    <a:custClr name="Radian Navy 30%">
      <a:srgbClr val="B2BFC8"/>
    </a:custClr>
    <a:custClr name="Radian Navy 20%">
      <a:srgbClr val="BEC7CC"/>
    </a:custClr>
    <a:custClr name="Radian Navy 10%">
      <a:srgbClr val="E5E9EC"/>
    </a:custClr>
    <a:custClr name="Radian Teal">
      <a:srgbClr val="00BAB3"/>
    </a:custClr>
    <a:custClr name="Radian Teal 80%">
      <a:srgbClr val="2FC4BF"/>
    </a:custClr>
    <a:custClr name="Radian Teal 60%">
      <a:srgbClr val="5FCFCA"/>
    </a:custClr>
    <a:custClr name="Radian Teal 40%">
      <a:srgbClr val="8ED9D6"/>
    </a:custClr>
    <a:custClr name="Radian Teal 20%">
      <a:srgbClr val="BEE4E1"/>
    </a:custClr>
    <a:custClr name="Radian Dark Grey">
      <a:srgbClr val="3D3935"/>
    </a:custClr>
    <a:custClr name="Radian Dark Grey 80%">
      <a:srgbClr val="605D5A"/>
    </a:custClr>
    <a:custClr name="Radian Dark Grey 60%">
      <a:srgbClr val="83817F"/>
    </a:custClr>
    <a:custClr name="Radian Dark Grey 40%">
      <a:srgbClr val="A7A6A3"/>
    </a:custClr>
    <a:custClr name="Radian Dark Grey 20%">
      <a:srgbClr val="CACAC8"/>
    </a:custClr>
    <a:custClr name="Radian Light Grey">
      <a:srgbClr val="C7C9C7"/>
    </a:custClr>
    <a:custClr name="Radian Light Grey 80%">
      <a:srgbClr val="CFD0CF"/>
    </a:custClr>
    <a:custClr name="Radian Light Grey 60%">
      <a:srgbClr val="D6D8D6"/>
    </a:custClr>
    <a:custClr name="Radian Light Grey 40%">
      <a:srgbClr val="DEDFDE"/>
    </a:custClr>
    <a:custClr name="Radian Light Grey 20%">
      <a:srgbClr val="E5E7E5"/>
    </a:custClr>
    <a:custClr name="Radian Green">
      <a:srgbClr val="065143"/>
    </a:custClr>
    <a:custClr name="Radian Green 80%">
      <a:srgbClr val="387469"/>
    </a:custClr>
    <a:custClr name="Radian Green 60%">
      <a:srgbClr val="6A978E"/>
    </a:custClr>
    <a:custClr name="Radian Green 40%">
      <a:srgbClr val="9BB9B4"/>
    </a:custClr>
    <a:custClr name="Radian Green 20%">
      <a:srgbClr val="CDDCD9"/>
    </a:custClr>
    <a:custClr name="Radian Topaz">
      <a:srgbClr val="FFC882"/>
    </a:custClr>
    <a:custClr name="Radian Topaz 80%">
      <a:srgbClr val="FFD39B"/>
    </a:custClr>
    <a:custClr name="Radian Topaz 60%">
      <a:srgbClr val="FFDEB4"/>
    </a:custClr>
    <a:custClr name="Radian Topaz 40%">
      <a:srgbClr val="FFE9CD"/>
    </a:custClr>
    <a:custClr name="Radian Topaz 20%">
      <a:srgbClr val="FFF4E6"/>
    </a:custClr>
    <a:custClr name="Radian Coral">
      <a:srgbClr val="FA7268"/>
    </a:custClr>
    <a:custClr name="Radian Coral 80%">
      <a:srgbClr val="FB8E86"/>
    </a:custClr>
    <a:custClr name="Radian Coral 60%">
      <a:srgbClr val="FCAAA4"/>
    </a:custClr>
    <a:custClr name="Radian Coral 40%">
      <a:srgbClr val="FDC7C3"/>
    </a:custClr>
    <a:custClr name="Radian Coral 20%">
      <a:srgbClr val="FEE3E1"/>
    </a:custClr>
    <a:custClr name="Radian Orange">
      <a:srgbClr val="EF442E"/>
    </a:custClr>
    <a:custClr name="Radian Orange 80%">
      <a:srgbClr val="F26958"/>
    </a:custClr>
    <a:custClr name="Radian Orange 60%">
      <a:srgbClr val="F58F82"/>
    </a:custClr>
    <a:custClr name="Radian Orange 40%">
      <a:srgbClr val="F9B4AB"/>
    </a:custClr>
    <a:custClr name="Radian Orange 20%">
      <a:srgbClr val="FCDAD5"/>
    </a:custClr>
    <a:custClr name="Radian Burgundy">
      <a:srgbClr val="820933"/>
    </a:custClr>
    <a:custClr name="Radian Burgundy 80%">
      <a:srgbClr val="9B3A5C"/>
    </a:custClr>
    <a:custClr name="Radian Burgundy 60%">
      <a:srgbClr val="B46B85"/>
    </a:custClr>
    <a:custClr name="Radian Burgundy 40%">
      <a:srgbClr val="CD9DAD"/>
    </a:custClr>
    <a:custClr name="Radian Burgundy 20%">
      <a:srgbClr val="E6CED6"/>
    </a:custClr>
  </a:custClrLst>
  <a:extLst>
    <a:ext uri="{05A4C25C-085E-4340-85A3-A5531E510DB2}">
      <thm15:themeFamily xmlns:thm15="http://schemas.microsoft.com/office/thememl/2012/main" name="One Radian Content Slides.potx" id="{989C99EC-AC94-48D4-AA84-E261AAAC6D60}" vid="{161D8E3F-9FA5-461E-B717-1391A63F79D5}"/>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1"/>
  <sheetViews>
    <sheetView showGridLines="0" tabSelected="1" workbookViewId="0">
      <selection activeCell="K24" sqref="K24:N24"/>
    </sheetView>
  </sheetViews>
  <sheetFormatPr defaultColWidth="12" defaultRowHeight="12"/>
  <cols>
    <col min="1" max="1" width="1.28515625" style="110" customWidth="1"/>
    <col min="2" max="2" width="5" style="63" customWidth="1"/>
    <col min="3" max="3" width="16" style="63" customWidth="1"/>
    <col min="4" max="4" width="2" style="63" customWidth="1"/>
    <col min="5" max="5" width="8.140625" style="63" customWidth="1"/>
    <col min="6" max="6" width="9" style="63" customWidth="1"/>
    <col min="7" max="7" width="6.85546875" style="63" customWidth="1"/>
    <col min="8" max="8" width="18" style="63" customWidth="1"/>
    <col min="9" max="9" width="6.140625" style="63" customWidth="1"/>
    <col min="10" max="10" width="1.85546875" style="63" customWidth="1"/>
    <col min="11" max="11" width="4.85546875" style="63" customWidth="1"/>
    <col min="12" max="12" width="17.85546875" style="63" customWidth="1"/>
    <col min="13" max="13" width="1.85546875" style="63" customWidth="1"/>
    <col min="14" max="14" width="17.85546875" style="63" customWidth="1"/>
    <col min="15" max="15" width="1.85546875" style="63" customWidth="1"/>
    <col min="16" max="16" width="3.28515625" style="63" customWidth="1"/>
    <col min="17" max="16384" width="12" style="63"/>
  </cols>
  <sheetData>
    <row r="1" spans="1:16" ht="29.1" customHeight="1">
      <c r="A1" s="59"/>
      <c r="B1" s="60"/>
      <c r="C1" s="61"/>
      <c r="D1" s="62"/>
      <c r="E1" s="62"/>
      <c r="F1" s="61"/>
      <c r="G1" s="62"/>
      <c r="H1" s="62"/>
      <c r="I1" s="61"/>
      <c r="J1" s="61"/>
      <c r="K1" s="62"/>
      <c r="L1" s="62"/>
      <c r="M1" s="62"/>
      <c r="N1" s="62"/>
      <c r="O1" s="157" t="s">
        <v>0</v>
      </c>
    </row>
    <row r="2" spans="1:16" ht="12.95" customHeight="1">
      <c r="A2" s="59"/>
      <c r="B2" s="60"/>
      <c r="C2" s="61"/>
      <c r="D2" s="62"/>
      <c r="E2" s="62"/>
      <c r="F2" s="61"/>
      <c r="G2" s="64"/>
      <c r="H2" s="64"/>
      <c r="I2" s="65"/>
      <c r="J2" s="65"/>
      <c r="K2" s="65"/>
      <c r="L2" s="96"/>
      <c r="M2" s="66"/>
      <c r="N2" s="212" t="s">
        <v>412</v>
      </c>
      <c r="O2" s="67" t="s">
        <v>411</v>
      </c>
    </row>
    <row r="3" spans="1:16" ht="12.95" customHeight="1">
      <c r="A3" s="68"/>
      <c r="B3" s="66"/>
      <c r="C3" s="66"/>
      <c r="D3" s="62"/>
      <c r="E3" s="62"/>
      <c r="F3" s="66"/>
      <c r="G3" s="62"/>
      <c r="H3" s="62"/>
      <c r="I3" s="66"/>
      <c r="J3" s="66"/>
      <c r="K3" s="160"/>
      <c r="L3" s="65"/>
      <c r="M3" s="65"/>
      <c r="N3" s="65"/>
      <c r="O3" s="159" t="s">
        <v>403</v>
      </c>
    </row>
    <row r="4" spans="1:16" ht="27" customHeight="1">
      <c r="A4" s="59"/>
      <c r="B4" s="216" t="s">
        <v>414</v>
      </c>
      <c r="C4" s="217"/>
      <c r="D4" s="217"/>
      <c r="E4" s="217"/>
      <c r="F4" s="217"/>
      <c r="G4" s="217"/>
      <c r="H4" s="217"/>
      <c r="I4" s="69"/>
      <c r="J4" s="69"/>
      <c r="K4" s="62"/>
      <c r="L4" s="291"/>
      <c r="M4" s="292"/>
      <c r="N4" s="70"/>
      <c r="O4" s="71"/>
    </row>
    <row r="5" spans="1:16" s="73" customFormat="1" ht="17.100000000000001" customHeight="1">
      <c r="A5" s="72"/>
      <c r="B5" s="240" t="s">
        <v>402</v>
      </c>
      <c r="C5" s="241"/>
      <c r="D5" s="241"/>
      <c r="E5" s="241"/>
      <c r="F5" s="241"/>
      <c r="G5" s="241"/>
      <c r="H5" s="241"/>
      <c r="I5" s="241"/>
      <c r="J5" s="241"/>
      <c r="K5" s="241"/>
      <c r="L5" s="241"/>
      <c r="M5" s="241"/>
      <c r="N5" s="241"/>
      <c r="O5" s="241"/>
    </row>
    <row r="6" spans="1:16">
      <c r="A6" s="68"/>
      <c r="B6" s="228" t="s">
        <v>271</v>
      </c>
      <c r="C6" s="229"/>
      <c r="D6" s="229"/>
      <c r="E6" s="229"/>
      <c r="F6" s="229"/>
      <c r="G6" s="229"/>
      <c r="H6" s="228" t="s">
        <v>164</v>
      </c>
      <c r="I6" s="229"/>
      <c r="J6" s="242"/>
      <c r="K6" s="228" t="s">
        <v>165</v>
      </c>
      <c r="L6" s="242"/>
      <c r="M6" s="228" t="s">
        <v>170</v>
      </c>
      <c r="N6" s="229"/>
      <c r="O6" s="242"/>
    </row>
    <row r="7" spans="1:16" ht="12.75">
      <c r="A7" s="68"/>
      <c r="B7" s="230"/>
      <c r="C7" s="231"/>
      <c r="D7" s="231"/>
      <c r="E7" s="231"/>
      <c r="F7" s="231"/>
      <c r="G7" s="231"/>
      <c r="H7" s="222"/>
      <c r="I7" s="223"/>
      <c r="J7" s="224"/>
      <c r="K7" s="230"/>
      <c r="L7" s="244"/>
      <c r="M7" s="230"/>
      <c r="N7" s="231"/>
      <c r="O7" s="244"/>
      <c r="P7" s="62"/>
    </row>
    <row r="8" spans="1:16">
      <c r="A8" s="68"/>
      <c r="B8" s="228" t="s">
        <v>272</v>
      </c>
      <c r="C8" s="229"/>
      <c r="D8" s="229"/>
      <c r="E8" s="229"/>
      <c r="F8" s="229"/>
      <c r="G8" s="229"/>
      <c r="H8" s="228" t="s">
        <v>176</v>
      </c>
      <c r="I8" s="229"/>
      <c r="J8" s="229"/>
      <c r="K8" s="229"/>
      <c r="L8" s="229"/>
      <c r="M8" s="229"/>
      <c r="N8" s="229"/>
      <c r="O8" s="242"/>
    </row>
    <row r="9" spans="1:16">
      <c r="A9" s="74"/>
      <c r="B9" s="232"/>
      <c r="C9" s="233"/>
      <c r="D9" s="233"/>
      <c r="E9" s="233"/>
      <c r="F9" s="233"/>
      <c r="G9" s="233"/>
      <c r="H9" s="263"/>
      <c r="I9" s="264"/>
      <c r="J9" s="264"/>
      <c r="K9" s="264"/>
      <c r="L9" s="264"/>
      <c r="M9" s="264"/>
      <c r="N9" s="264"/>
      <c r="O9" s="265"/>
    </row>
    <row r="10" spans="1:16">
      <c r="A10" s="68"/>
      <c r="B10" s="228" t="s">
        <v>273</v>
      </c>
      <c r="C10" s="229"/>
      <c r="D10" s="229"/>
      <c r="E10" s="229"/>
      <c r="F10" s="229"/>
      <c r="G10" s="229"/>
      <c r="H10" s="225" t="s">
        <v>163</v>
      </c>
      <c r="I10" s="226"/>
      <c r="J10" s="226"/>
      <c r="K10" s="227"/>
      <c r="L10" s="75" t="s">
        <v>102</v>
      </c>
      <c r="M10" s="228" t="s">
        <v>169</v>
      </c>
      <c r="N10" s="229"/>
      <c r="O10" s="242"/>
    </row>
    <row r="11" spans="1:16" hidden="1">
      <c r="A11" s="68"/>
      <c r="B11" s="75"/>
      <c r="C11" s="76"/>
      <c r="D11" s="76"/>
      <c r="E11" s="76"/>
      <c r="F11" s="76"/>
      <c r="G11" s="76"/>
      <c r="H11" s="75"/>
      <c r="I11" s="76"/>
      <c r="J11" s="76"/>
      <c r="K11" s="77"/>
      <c r="L11" s="75" t="s">
        <v>331</v>
      </c>
      <c r="M11" s="75"/>
      <c r="N11" s="76"/>
      <c r="O11" s="77"/>
    </row>
    <row r="12" spans="1:16" hidden="1">
      <c r="A12" s="68"/>
      <c r="B12" s="75"/>
      <c r="C12" s="76"/>
      <c r="D12" s="76"/>
      <c r="E12" s="76"/>
      <c r="F12" s="76"/>
      <c r="G12" s="76"/>
      <c r="H12" s="75"/>
      <c r="I12" s="76"/>
      <c r="J12" s="76"/>
      <c r="K12" s="77"/>
      <c r="L12" s="75" t="s">
        <v>385</v>
      </c>
      <c r="M12" s="75"/>
      <c r="N12" s="76"/>
      <c r="O12" s="77"/>
    </row>
    <row r="13" spans="1:16">
      <c r="A13" s="68"/>
      <c r="B13" s="232"/>
      <c r="C13" s="233"/>
      <c r="D13" s="233"/>
      <c r="E13" s="233"/>
      <c r="F13" s="233"/>
      <c r="G13" s="233"/>
      <c r="H13" s="263"/>
      <c r="I13" s="264"/>
      <c r="J13" s="264"/>
      <c r="K13" s="265"/>
      <c r="L13" s="156"/>
      <c r="M13" s="230"/>
      <c r="N13" s="231"/>
      <c r="O13" s="244"/>
    </row>
    <row r="14" spans="1:16" ht="5.0999999999999996" customHeight="1">
      <c r="A14" s="68"/>
      <c r="B14" s="66"/>
      <c r="C14" s="66"/>
      <c r="D14" s="62"/>
      <c r="E14" s="62"/>
      <c r="F14" s="66"/>
      <c r="G14" s="62"/>
      <c r="H14" s="78"/>
      <c r="I14" s="79"/>
      <c r="J14" s="79"/>
      <c r="K14" s="66"/>
      <c r="L14" s="66"/>
      <c r="M14" s="66"/>
      <c r="N14" s="66"/>
      <c r="O14" s="62"/>
    </row>
    <row r="15" spans="1:16" ht="12.75">
      <c r="A15" s="59"/>
      <c r="B15" s="228" t="s">
        <v>294</v>
      </c>
      <c r="C15" s="242"/>
      <c r="D15" s="228" t="s">
        <v>1</v>
      </c>
      <c r="E15" s="229"/>
      <c r="F15" s="229"/>
      <c r="G15" s="242"/>
      <c r="H15" s="228" t="s">
        <v>2</v>
      </c>
      <c r="I15" s="229"/>
      <c r="J15" s="242"/>
      <c r="K15" s="251" t="s">
        <v>293</v>
      </c>
      <c r="L15" s="252"/>
      <c r="M15" s="76"/>
      <c r="N15" s="76"/>
      <c r="O15" s="62"/>
    </row>
    <row r="16" spans="1:16" ht="12.75">
      <c r="A16" s="59"/>
      <c r="B16" s="230"/>
      <c r="C16" s="244"/>
      <c r="D16" s="230"/>
      <c r="E16" s="231"/>
      <c r="F16" s="231"/>
      <c r="G16" s="244"/>
      <c r="H16" s="263"/>
      <c r="I16" s="264"/>
      <c r="J16" s="265"/>
      <c r="K16" s="230"/>
      <c r="L16" s="244"/>
      <c r="M16" s="80"/>
      <c r="N16" s="81"/>
      <c r="O16" s="62"/>
    </row>
    <row r="17" spans="1:17" ht="5.25" customHeight="1">
      <c r="A17" s="59"/>
      <c r="B17" s="82"/>
      <c r="C17" s="82"/>
      <c r="D17" s="80"/>
      <c r="E17" s="80"/>
      <c r="F17" s="80"/>
      <c r="G17" s="80"/>
      <c r="H17" s="83"/>
      <c r="I17" s="83"/>
      <c r="J17" s="83"/>
      <c r="K17" s="80"/>
      <c r="L17" s="80"/>
      <c r="M17" s="80"/>
      <c r="N17" s="81"/>
      <c r="O17" s="62"/>
    </row>
    <row r="18" spans="1:17" ht="5.25" customHeight="1" thickBot="1">
      <c r="A18" s="59"/>
      <c r="B18" s="146"/>
      <c r="C18" s="146"/>
      <c r="D18" s="147"/>
      <c r="E18" s="147"/>
      <c r="F18" s="146"/>
      <c r="G18" s="147"/>
      <c r="H18" s="147"/>
      <c r="I18" s="65"/>
      <c r="J18" s="65"/>
      <c r="N18" s="65"/>
    </row>
    <row r="19" spans="1:17" ht="5.25" customHeight="1">
      <c r="A19" s="59"/>
      <c r="B19" s="84"/>
      <c r="C19" s="85"/>
      <c r="D19" s="85"/>
      <c r="E19" s="85"/>
      <c r="F19" s="85"/>
      <c r="G19" s="85"/>
      <c r="H19" s="85"/>
      <c r="I19" s="85"/>
      <c r="J19" s="130"/>
      <c r="K19" s="131"/>
      <c r="L19" s="131"/>
      <c r="M19" s="131"/>
      <c r="N19" s="131"/>
      <c r="O19" s="132"/>
    </row>
    <row r="20" spans="1:17" ht="17.100000000000001" customHeight="1">
      <c r="A20" s="86"/>
      <c r="B20" s="111" t="s">
        <v>404</v>
      </c>
      <c r="C20" s="87"/>
      <c r="D20" s="87"/>
      <c r="E20" s="87"/>
      <c r="F20" s="87"/>
      <c r="G20" s="87"/>
      <c r="H20" s="87"/>
      <c r="I20" s="85"/>
      <c r="J20" s="133"/>
      <c r="K20" s="257" t="s">
        <v>415</v>
      </c>
      <c r="L20" s="258"/>
      <c r="M20" s="258"/>
      <c r="N20" s="258"/>
      <c r="O20" s="142"/>
    </row>
    <row r="21" spans="1:17" ht="17.100000000000001" customHeight="1">
      <c r="A21" s="86"/>
      <c r="B21" s="234" t="s">
        <v>392</v>
      </c>
      <c r="C21" s="235"/>
      <c r="D21" s="243"/>
      <c r="E21" s="243"/>
      <c r="F21" s="243"/>
      <c r="G21" s="243"/>
      <c r="H21" s="243"/>
      <c r="I21" s="85"/>
      <c r="J21" s="133"/>
      <c r="K21" s="259"/>
      <c r="L21" s="259"/>
      <c r="M21" s="259"/>
      <c r="N21" s="259"/>
      <c r="O21" s="142"/>
    </row>
    <row r="22" spans="1:17" s="62" customFormat="1" ht="33" customHeight="1">
      <c r="A22" s="86"/>
      <c r="B22" s="234" t="s">
        <v>317</v>
      </c>
      <c r="C22" s="235"/>
      <c r="D22" s="235"/>
      <c r="E22" s="235"/>
      <c r="F22" s="235"/>
      <c r="G22" s="236"/>
      <c r="H22" s="236"/>
      <c r="I22" s="65"/>
      <c r="J22" s="134"/>
      <c r="K22" s="255"/>
      <c r="L22" s="256"/>
      <c r="M22" s="256"/>
      <c r="N22" s="256"/>
      <c r="O22" s="143"/>
      <c r="P22" s="85"/>
      <c r="Q22" s="85"/>
    </row>
    <row r="23" spans="1:17" s="62" customFormat="1" ht="12.75">
      <c r="A23" s="88"/>
      <c r="B23" s="152" t="s">
        <v>401</v>
      </c>
      <c r="C23" s="85"/>
      <c r="D23" s="89"/>
      <c r="E23" s="85"/>
      <c r="F23" s="85"/>
      <c r="G23" s="85"/>
      <c r="H23" s="85"/>
      <c r="I23" s="85"/>
      <c r="J23" s="133"/>
      <c r="K23" s="150" t="s">
        <v>401</v>
      </c>
      <c r="L23" s="112"/>
      <c r="M23" s="113"/>
      <c r="N23" s="112"/>
      <c r="O23" s="144"/>
    </row>
    <row r="24" spans="1:17" s="90" customFormat="1" ht="16.350000000000001" customHeight="1">
      <c r="A24" s="59"/>
      <c r="B24" s="237"/>
      <c r="C24" s="238"/>
      <c r="D24" s="238"/>
      <c r="E24" s="238"/>
      <c r="F24" s="238"/>
      <c r="G24" s="238"/>
      <c r="H24" s="239"/>
      <c r="I24" s="66"/>
      <c r="J24" s="135"/>
      <c r="K24" s="260"/>
      <c r="L24" s="261"/>
      <c r="M24" s="261"/>
      <c r="N24" s="262"/>
      <c r="O24" s="145"/>
    </row>
    <row r="25" spans="1:17" ht="8.1" customHeight="1">
      <c r="A25" s="59"/>
      <c r="B25" s="91"/>
      <c r="C25" s="91"/>
      <c r="D25" s="91"/>
      <c r="E25" s="91"/>
      <c r="F25" s="91"/>
      <c r="G25" s="91"/>
      <c r="H25" s="92"/>
      <c r="I25" s="85"/>
      <c r="J25" s="133"/>
      <c r="K25" s="114"/>
      <c r="L25" s="115"/>
      <c r="M25" s="115"/>
      <c r="N25" s="116"/>
      <c r="O25" s="144"/>
    </row>
    <row r="26" spans="1:17" ht="17.100000000000001" customHeight="1">
      <c r="A26" s="59"/>
      <c r="B26" s="153" t="s">
        <v>242</v>
      </c>
      <c r="C26" s="93"/>
      <c r="D26" s="85"/>
      <c r="E26" s="85"/>
      <c r="F26" s="93"/>
      <c r="G26" s="93"/>
      <c r="H26" s="94"/>
      <c r="I26" s="85"/>
      <c r="J26" s="136"/>
      <c r="K26" s="151" t="s">
        <v>247</v>
      </c>
      <c r="L26" s="115"/>
      <c r="M26" s="115"/>
      <c r="N26" s="117"/>
      <c r="O26" s="144"/>
    </row>
    <row r="27" spans="1:17" ht="12.75">
      <c r="A27" s="59"/>
      <c r="B27" s="66" t="s">
        <v>166</v>
      </c>
      <c r="C27" s="78"/>
      <c r="D27" s="85"/>
      <c r="E27" s="85"/>
      <c r="F27" s="250"/>
      <c r="G27" s="250"/>
      <c r="H27" s="250"/>
      <c r="I27" s="95"/>
      <c r="J27" s="133"/>
      <c r="K27" s="118" t="s">
        <v>3</v>
      </c>
      <c r="L27" s="115"/>
      <c r="M27" s="294"/>
      <c r="N27" s="294"/>
      <c r="O27" s="144"/>
    </row>
    <row r="28" spans="1:17" ht="12.75">
      <c r="A28" s="59"/>
      <c r="B28" s="66" t="s">
        <v>237</v>
      </c>
      <c r="C28" s="78"/>
      <c r="D28" s="85"/>
      <c r="E28" s="85"/>
      <c r="F28" s="246"/>
      <c r="G28" s="246"/>
      <c r="H28" s="246"/>
      <c r="I28" s="85"/>
      <c r="J28" s="133"/>
      <c r="K28" s="118" t="s">
        <v>4</v>
      </c>
      <c r="L28" s="115"/>
      <c r="M28" s="253"/>
      <c r="N28" s="253"/>
      <c r="O28" s="144"/>
    </row>
    <row r="29" spans="1:17" ht="12.75">
      <c r="A29" s="59"/>
      <c r="B29" s="66" t="s">
        <v>313</v>
      </c>
      <c r="C29" s="78"/>
      <c r="D29" s="85"/>
      <c r="E29" s="85"/>
      <c r="F29" s="293"/>
      <c r="G29" s="293"/>
      <c r="H29" s="293"/>
      <c r="I29" s="85"/>
      <c r="J29" s="133"/>
      <c r="K29" s="118" t="s">
        <v>322</v>
      </c>
      <c r="L29" s="115"/>
      <c r="M29" s="253"/>
      <c r="N29" s="253"/>
      <c r="O29" s="144"/>
    </row>
    <row r="30" spans="1:17" ht="12.75">
      <c r="A30" s="59"/>
      <c r="B30" s="66" t="s">
        <v>3</v>
      </c>
      <c r="C30" s="78"/>
      <c r="D30" s="85"/>
      <c r="E30" s="85"/>
      <c r="F30" s="245"/>
      <c r="G30" s="245"/>
      <c r="H30" s="245"/>
      <c r="I30" s="85"/>
      <c r="J30" s="133"/>
      <c r="K30" s="118" t="s">
        <v>313</v>
      </c>
      <c r="L30" s="119"/>
      <c r="M30" s="254"/>
      <c r="N30" s="254"/>
      <c r="O30" s="144"/>
    </row>
    <row r="31" spans="1:17" ht="12.75">
      <c r="A31" s="59"/>
      <c r="B31" s="66" t="s">
        <v>4</v>
      </c>
      <c r="C31" s="78"/>
      <c r="D31" s="85"/>
      <c r="E31" s="85"/>
      <c r="F31" s="245"/>
      <c r="G31" s="245"/>
      <c r="H31" s="245"/>
      <c r="I31" s="85"/>
      <c r="J31" s="133"/>
      <c r="K31" s="118" t="s">
        <v>310</v>
      </c>
      <c r="L31" s="119"/>
      <c r="M31" s="247"/>
      <c r="N31" s="247"/>
      <c r="O31" s="144"/>
    </row>
    <row r="32" spans="1:17" ht="12.75">
      <c r="A32" s="59"/>
      <c r="B32" s="66" t="s">
        <v>310</v>
      </c>
      <c r="C32" s="78"/>
      <c r="D32" s="62"/>
      <c r="E32" s="62"/>
      <c r="F32" s="249"/>
      <c r="G32" s="249"/>
      <c r="H32" s="249"/>
      <c r="I32" s="85"/>
      <c r="J32" s="137"/>
      <c r="K32" s="118" t="s">
        <v>166</v>
      </c>
      <c r="L32" s="119"/>
      <c r="M32" s="289"/>
      <c r="N32" s="289"/>
      <c r="O32" s="144"/>
    </row>
    <row r="33" spans="1:18" ht="12.75">
      <c r="A33" s="59"/>
      <c r="B33" s="66" t="s">
        <v>11</v>
      </c>
      <c r="C33" s="78"/>
      <c r="D33" s="62"/>
      <c r="E33" s="62"/>
      <c r="F33" s="250"/>
      <c r="G33" s="250"/>
      <c r="H33" s="250"/>
      <c r="I33" s="62"/>
      <c r="J33" s="137"/>
      <c r="K33" s="118" t="s">
        <v>221</v>
      </c>
      <c r="L33" s="119"/>
      <c r="M33" s="248"/>
      <c r="N33" s="248"/>
      <c r="O33" s="144"/>
    </row>
    <row r="34" spans="1:18" ht="12.75">
      <c r="A34" s="59"/>
      <c r="B34" s="66" t="s">
        <v>308</v>
      </c>
      <c r="C34" s="78"/>
      <c r="D34" s="62"/>
      <c r="E34" s="62"/>
      <c r="F34" s="250"/>
      <c r="G34" s="250"/>
      <c r="H34" s="250"/>
      <c r="I34" s="62"/>
      <c r="J34" s="137"/>
      <c r="K34" s="120" t="s">
        <v>8</v>
      </c>
      <c r="L34" s="119"/>
      <c r="M34" s="247"/>
      <c r="N34" s="247"/>
      <c r="O34" s="144"/>
    </row>
    <row r="35" spans="1:18" ht="12.75">
      <c r="A35" s="59"/>
      <c r="B35" s="66" t="s">
        <v>309</v>
      </c>
      <c r="C35" s="78"/>
      <c r="D35" s="62"/>
      <c r="E35" s="62"/>
      <c r="F35" s="276"/>
      <c r="G35" s="276"/>
      <c r="H35" s="276"/>
      <c r="I35" s="62"/>
      <c r="J35" s="137"/>
      <c r="K35" s="118" t="s">
        <v>167</v>
      </c>
      <c r="L35" s="119"/>
      <c r="M35" s="248"/>
      <c r="N35" s="248"/>
      <c r="O35" s="144"/>
    </row>
    <row r="36" spans="1:18" ht="12.75">
      <c r="A36" s="59"/>
      <c r="B36" s="66" t="s">
        <v>307</v>
      </c>
      <c r="C36" s="96"/>
      <c r="D36" s="62"/>
      <c r="E36" s="62"/>
      <c r="F36" s="245"/>
      <c r="G36" s="245"/>
      <c r="H36" s="245"/>
      <c r="I36" s="62"/>
      <c r="J36" s="137"/>
      <c r="K36" s="118" t="s">
        <v>314</v>
      </c>
      <c r="L36" s="119"/>
      <c r="M36" s="289"/>
      <c r="N36" s="289"/>
      <c r="O36" s="144"/>
    </row>
    <row r="37" spans="1:18" ht="12.75">
      <c r="A37" s="59"/>
      <c r="B37" s="66" t="s">
        <v>245</v>
      </c>
      <c r="C37" s="78"/>
      <c r="D37" s="62"/>
      <c r="E37" s="62"/>
      <c r="F37" s="245"/>
      <c r="G37" s="245"/>
      <c r="H37" s="245"/>
      <c r="I37" s="62"/>
      <c r="J37" s="137"/>
      <c r="K37" s="120" t="s">
        <v>315</v>
      </c>
      <c r="L37" s="121"/>
      <c r="M37" s="253"/>
      <c r="N37" s="253"/>
      <c r="O37" s="144"/>
    </row>
    <row r="38" spans="1:18" ht="12.75">
      <c r="A38" s="59"/>
      <c r="B38" s="66" t="s">
        <v>312</v>
      </c>
      <c r="C38" s="78"/>
      <c r="D38" s="62"/>
      <c r="E38" s="62"/>
      <c r="F38" s="245"/>
      <c r="G38" s="245"/>
      <c r="H38" s="245"/>
      <c r="I38" s="62"/>
      <c r="J38" s="137"/>
      <c r="K38" s="118" t="s">
        <v>316</v>
      </c>
      <c r="L38" s="121"/>
      <c r="M38" s="290"/>
      <c r="N38" s="290"/>
      <c r="O38" s="144"/>
      <c r="Q38" s="97"/>
      <c r="R38" s="98"/>
    </row>
    <row r="39" spans="1:18" ht="12.75">
      <c r="A39" s="59"/>
      <c r="B39" s="96" t="s">
        <v>311</v>
      </c>
      <c r="C39" s="78"/>
      <c r="D39" s="62"/>
      <c r="E39" s="62"/>
      <c r="F39" s="249"/>
      <c r="G39" s="249"/>
      <c r="H39" s="249"/>
      <c r="I39" s="62"/>
      <c r="J39" s="137"/>
      <c r="K39" s="118"/>
      <c r="L39" s="121"/>
      <c r="M39" s="115"/>
      <c r="N39" s="117"/>
      <c r="O39" s="144"/>
    </row>
    <row r="40" spans="1:18" ht="12.75">
      <c r="A40" s="59"/>
      <c r="B40" s="96" t="s">
        <v>246</v>
      </c>
      <c r="C40" s="78"/>
      <c r="D40" s="62"/>
      <c r="E40" s="62"/>
      <c r="F40" s="285"/>
      <c r="G40" s="285"/>
      <c r="H40" s="285"/>
      <c r="I40" s="62"/>
      <c r="J40" s="137"/>
      <c r="K40" s="287"/>
      <c r="L40" s="287"/>
      <c r="M40" s="287"/>
      <c r="N40" s="287"/>
      <c r="O40" s="288"/>
    </row>
    <row r="41" spans="1:18" ht="5.0999999999999996" customHeight="1">
      <c r="A41" s="59"/>
      <c r="B41" s="62"/>
      <c r="C41" s="78"/>
      <c r="D41" s="62"/>
      <c r="E41" s="62"/>
      <c r="F41" s="62"/>
      <c r="G41" s="62"/>
      <c r="H41" s="62"/>
      <c r="I41" s="62"/>
      <c r="J41" s="134"/>
      <c r="K41" s="287"/>
      <c r="L41" s="287"/>
      <c r="M41" s="287"/>
      <c r="N41" s="287"/>
      <c r="O41" s="288"/>
    </row>
    <row r="42" spans="1:18" ht="11.25" customHeight="1">
      <c r="A42" s="59"/>
      <c r="B42" s="62"/>
      <c r="C42" s="78"/>
      <c r="D42" s="62"/>
      <c r="E42" s="62"/>
      <c r="F42" s="99"/>
      <c r="G42" s="99"/>
      <c r="H42" s="99"/>
      <c r="I42" s="62"/>
      <c r="J42" s="137"/>
      <c r="K42" s="151" t="s">
        <v>248</v>
      </c>
      <c r="L42" s="115"/>
      <c r="M42" s="115"/>
      <c r="N42" s="122"/>
      <c r="O42" s="144"/>
    </row>
    <row r="43" spans="1:18" ht="12.75">
      <c r="A43" s="59"/>
      <c r="B43" s="153" t="s">
        <v>249</v>
      </c>
      <c r="C43" s="93"/>
      <c r="D43" s="85"/>
      <c r="E43" s="85"/>
      <c r="F43" s="78"/>
      <c r="G43" s="78"/>
      <c r="H43" s="78"/>
      <c r="I43" s="79"/>
      <c r="J43" s="137"/>
      <c r="K43" s="123"/>
      <c r="L43" s="124" t="s">
        <v>232</v>
      </c>
      <c r="M43" s="124"/>
      <c r="N43" s="124" t="s">
        <v>262</v>
      </c>
      <c r="O43" s="144"/>
    </row>
    <row r="44" spans="1:18" ht="12.75">
      <c r="A44" s="59"/>
      <c r="B44" s="96" t="s">
        <v>244</v>
      </c>
      <c r="C44" s="93"/>
      <c r="D44" s="85"/>
      <c r="E44" s="85"/>
      <c r="F44" s="286"/>
      <c r="G44" s="286"/>
      <c r="H44" s="286"/>
      <c r="I44" s="79"/>
      <c r="J44" s="137"/>
      <c r="K44" s="124" t="s">
        <v>396</v>
      </c>
      <c r="L44" s="125"/>
      <c r="M44" s="126"/>
      <c r="N44" s="127"/>
      <c r="O44" s="144"/>
    </row>
    <row r="45" spans="1:18" ht="12.75">
      <c r="A45" s="59"/>
      <c r="B45" s="96" t="s">
        <v>9</v>
      </c>
      <c r="C45" s="97"/>
      <c r="D45" s="97"/>
      <c r="E45" s="97"/>
      <c r="F45" s="218"/>
      <c r="G45" s="218"/>
      <c r="H45" s="218"/>
      <c r="I45" s="62"/>
      <c r="J45" s="137"/>
      <c r="K45" s="124" t="s">
        <v>397</v>
      </c>
      <c r="L45" s="125"/>
      <c r="M45" s="128"/>
      <c r="N45" s="127"/>
      <c r="O45" s="144"/>
    </row>
    <row r="46" spans="1:18" ht="12.75">
      <c r="A46" s="59"/>
      <c r="B46" s="96" t="s">
        <v>5</v>
      </c>
      <c r="C46" s="97"/>
      <c r="D46" s="97"/>
      <c r="E46" s="97"/>
      <c r="F46" s="283"/>
      <c r="G46" s="283"/>
      <c r="H46" s="283"/>
      <c r="I46" s="62"/>
      <c r="J46" s="137"/>
      <c r="K46" s="124" t="s">
        <v>398</v>
      </c>
      <c r="L46" s="125"/>
      <c r="M46" s="126"/>
      <c r="N46" s="127"/>
      <c r="O46" s="144"/>
    </row>
    <row r="47" spans="1:18" ht="12.75">
      <c r="A47" s="59"/>
      <c r="B47" s="96" t="s">
        <v>6</v>
      </c>
      <c r="C47" s="97"/>
      <c r="D47" s="97"/>
      <c r="E47" s="97"/>
      <c r="F47" s="218"/>
      <c r="G47" s="218"/>
      <c r="H47" s="218"/>
      <c r="I47" s="62"/>
      <c r="J47" s="137"/>
      <c r="K47" s="124" t="s">
        <v>399</v>
      </c>
      <c r="L47" s="125"/>
      <c r="M47" s="128"/>
      <c r="N47" s="129"/>
      <c r="O47" s="144"/>
    </row>
    <row r="48" spans="1:18" ht="12.75">
      <c r="A48" s="59"/>
      <c r="B48" s="96" t="s">
        <v>260</v>
      </c>
      <c r="C48" s="93"/>
      <c r="D48" s="85"/>
      <c r="E48" s="85"/>
      <c r="F48" s="276"/>
      <c r="G48" s="276"/>
      <c r="H48" s="276"/>
      <c r="I48" s="62"/>
      <c r="J48" s="138"/>
      <c r="K48" s="124" t="s">
        <v>400</v>
      </c>
      <c r="L48" s="125"/>
      <c r="M48" s="126"/>
      <c r="N48" s="127"/>
      <c r="O48" s="144"/>
    </row>
    <row r="49" spans="1:15" ht="12.75">
      <c r="A49" s="59"/>
      <c r="B49" s="96" t="s">
        <v>261</v>
      </c>
      <c r="C49" s="97"/>
      <c r="D49" s="97"/>
      <c r="E49" s="97"/>
      <c r="F49" s="277"/>
      <c r="G49" s="277"/>
      <c r="H49" s="277"/>
      <c r="I49" s="96"/>
      <c r="J49" s="138"/>
      <c r="K49" s="123"/>
      <c r="L49" s="123"/>
      <c r="M49" s="123"/>
      <c r="N49" s="123"/>
      <c r="O49" s="144"/>
    </row>
    <row r="50" spans="1:15" ht="12.75" customHeight="1">
      <c r="A50" s="100"/>
      <c r="B50" s="96" t="s">
        <v>7</v>
      </c>
      <c r="C50" s="97"/>
      <c r="D50" s="97"/>
      <c r="E50" s="97"/>
      <c r="F50" s="218"/>
      <c r="G50" s="218"/>
      <c r="H50" s="218"/>
      <c r="I50" s="96"/>
      <c r="J50" s="134"/>
      <c r="K50" s="269"/>
      <c r="L50" s="269"/>
      <c r="M50" s="269"/>
      <c r="N50" s="269"/>
      <c r="O50" s="270"/>
    </row>
    <row r="51" spans="1:15" ht="12.75" customHeight="1" thickBot="1">
      <c r="A51" s="59"/>
      <c r="B51" s="96" t="s">
        <v>235</v>
      </c>
      <c r="C51" s="97"/>
      <c r="D51" s="97"/>
      <c r="E51" s="97"/>
      <c r="F51" s="218"/>
      <c r="G51" s="218"/>
      <c r="H51" s="218"/>
      <c r="I51" s="93"/>
      <c r="J51" s="139"/>
      <c r="K51" s="140"/>
      <c r="L51" s="140"/>
      <c r="M51" s="140"/>
      <c r="N51" s="140"/>
      <c r="O51" s="141"/>
    </row>
    <row r="52" spans="1:15" ht="10.35" customHeight="1" thickBot="1">
      <c r="A52" s="100"/>
      <c r="B52" s="149"/>
      <c r="C52" s="149"/>
      <c r="D52" s="149"/>
      <c r="E52" s="149"/>
      <c r="F52" s="154"/>
      <c r="G52" s="154"/>
      <c r="H52" s="154"/>
      <c r="I52" s="149"/>
      <c r="J52" s="149"/>
      <c r="K52" s="149"/>
      <c r="L52" s="149"/>
      <c r="M52" s="149"/>
      <c r="N52" s="149"/>
      <c r="O52" s="149"/>
    </row>
    <row r="53" spans="1:15" ht="5.0999999999999996" customHeight="1">
      <c r="A53" s="100"/>
      <c r="B53" s="148"/>
      <c r="C53" s="93"/>
      <c r="D53" s="93"/>
      <c r="E53" s="93"/>
      <c r="F53" s="93"/>
      <c r="G53" s="93"/>
      <c r="H53" s="93"/>
      <c r="I53" s="93"/>
      <c r="J53" s="93"/>
      <c r="K53" s="93"/>
      <c r="L53" s="93"/>
      <c r="M53" s="93"/>
      <c r="N53" s="93"/>
      <c r="O53" s="93"/>
    </row>
    <row r="54" spans="1:15" ht="12.75">
      <c r="A54" s="100"/>
      <c r="B54" s="281" t="str">
        <f>IF(OR(PMTIndicator="", PMTIndicator=" "),"","Prior Approval (Performing Loans):")</f>
        <v/>
      </c>
      <c r="C54" s="282"/>
      <c r="D54" s="282"/>
      <c r="E54" s="282"/>
      <c r="F54" s="62"/>
      <c r="G54" s="62"/>
      <c r="H54" s="101"/>
      <c r="I54" s="62"/>
      <c r="J54" s="62"/>
      <c r="K54" s="62"/>
      <c r="L54" s="62"/>
      <c r="M54" s="62"/>
      <c r="N54" s="62"/>
      <c r="O54" s="62"/>
    </row>
    <row r="55" spans="1:15" ht="15.95" customHeight="1">
      <c r="A55" s="100"/>
      <c r="B55" s="271" t="str">
        <f>IF(OR(PMTIndicator="",PMTIndicator=" "),"",(IF(G22="No",('Ref2'!AA2),('Ref2'!AB2))))</f>
        <v/>
      </c>
      <c r="C55" s="271"/>
      <c r="D55" s="271"/>
      <c r="E55" s="271"/>
      <c r="F55" s="271"/>
      <c r="G55" s="271"/>
      <c r="H55" s="271"/>
      <c r="I55" s="271"/>
      <c r="J55" s="271"/>
      <c r="K55" s="271"/>
      <c r="L55" s="271"/>
      <c r="M55" s="271"/>
      <c r="N55" s="271"/>
      <c r="O55" s="284"/>
    </row>
    <row r="56" spans="1:15" ht="18" customHeight="1">
      <c r="A56" s="100"/>
      <c r="B56" s="271"/>
      <c r="C56" s="271"/>
      <c r="D56" s="271"/>
      <c r="E56" s="271"/>
      <c r="F56" s="271"/>
      <c r="G56" s="271"/>
      <c r="H56" s="271"/>
      <c r="I56" s="271"/>
      <c r="J56" s="271"/>
      <c r="K56" s="271"/>
      <c r="L56" s="271"/>
      <c r="M56" s="271"/>
      <c r="N56" s="271"/>
      <c r="O56" s="284"/>
    </row>
    <row r="57" spans="1:15" ht="27.95" customHeight="1">
      <c r="A57" s="100"/>
      <c r="B57" s="271"/>
      <c r="C57" s="271"/>
      <c r="D57" s="271"/>
      <c r="E57" s="271"/>
      <c r="F57" s="271"/>
      <c r="G57" s="271"/>
      <c r="H57" s="271"/>
      <c r="I57" s="271"/>
      <c r="J57" s="271"/>
      <c r="K57" s="271"/>
      <c r="L57" s="271"/>
      <c r="M57" s="271"/>
      <c r="N57" s="271"/>
      <c r="O57" s="284"/>
    </row>
    <row r="58" spans="1:15" ht="3.6" customHeight="1">
      <c r="A58" s="100"/>
      <c r="B58" s="102"/>
      <c r="C58" s="102"/>
      <c r="D58" s="102"/>
      <c r="E58" s="102"/>
      <c r="F58" s="102"/>
      <c r="G58" s="102"/>
      <c r="H58" s="102"/>
      <c r="I58" s="102"/>
      <c r="J58" s="102"/>
      <c r="K58" s="102"/>
      <c r="L58" s="102"/>
      <c r="M58" s="102"/>
      <c r="N58" s="102"/>
      <c r="O58" s="102"/>
    </row>
    <row r="59" spans="1:15" ht="12.95" customHeight="1">
      <c r="A59" s="100"/>
      <c r="B59" s="155" t="s">
        <v>405</v>
      </c>
      <c r="C59" s="62"/>
      <c r="D59" s="62"/>
      <c r="E59" s="62"/>
      <c r="F59" s="62"/>
      <c r="G59" s="62"/>
      <c r="H59" s="62"/>
      <c r="I59" s="62"/>
      <c r="J59" s="62"/>
      <c r="K59" s="62"/>
      <c r="L59" s="62"/>
      <c r="M59" s="62"/>
      <c r="N59" s="62"/>
      <c r="O59" s="62"/>
    </row>
    <row r="60" spans="1:15" ht="12.75" customHeight="1">
      <c r="A60" s="100"/>
      <c r="B60" s="271" t="s">
        <v>406</v>
      </c>
      <c r="C60" s="271"/>
      <c r="D60" s="271"/>
      <c r="E60" s="271"/>
      <c r="F60" s="271"/>
      <c r="G60" s="271"/>
      <c r="H60" s="271"/>
      <c r="I60" s="271"/>
      <c r="J60" s="271"/>
      <c r="K60" s="271"/>
      <c r="L60" s="271"/>
      <c r="M60" s="271"/>
      <c r="N60" s="271"/>
      <c r="O60" s="271"/>
    </row>
    <row r="61" spans="1:15" ht="12.75">
      <c r="A61" s="100"/>
      <c r="B61" s="271"/>
      <c r="C61" s="271"/>
      <c r="D61" s="271"/>
      <c r="E61" s="271"/>
      <c r="F61" s="271"/>
      <c r="G61" s="271"/>
      <c r="H61" s="271"/>
      <c r="I61" s="271"/>
      <c r="J61" s="271"/>
      <c r="K61" s="271"/>
      <c r="L61" s="271"/>
      <c r="M61" s="271"/>
      <c r="N61" s="271"/>
      <c r="O61" s="271"/>
    </row>
    <row r="62" spans="1:15" ht="17.25" customHeight="1">
      <c r="A62" s="100"/>
      <c r="B62" s="271"/>
      <c r="C62" s="271"/>
      <c r="D62" s="271"/>
      <c r="E62" s="271"/>
      <c r="F62" s="271"/>
      <c r="G62" s="271"/>
      <c r="H62" s="271"/>
      <c r="I62" s="271"/>
      <c r="J62" s="271"/>
      <c r="K62" s="271"/>
      <c r="L62" s="271"/>
      <c r="M62" s="271"/>
      <c r="N62" s="271"/>
      <c r="O62" s="271"/>
    </row>
    <row r="63" spans="1:15" ht="14.1" customHeight="1">
      <c r="A63" s="100"/>
      <c r="B63" s="155" t="s">
        <v>258</v>
      </c>
      <c r="C63" s="102"/>
      <c r="D63" s="102"/>
      <c r="E63" s="102"/>
      <c r="F63" s="102"/>
      <c r="G63" s="102"/>
      <c r="H63" s="102"/>
      <c r="I63" s="102"/>
      <c r="J63" s="102"/>
      <c r="K63" s="102"/>
      <c r="L63" s="102"/>
      <c r="M63" s="102"/>
      <c r="N63" s="102"/>
      <c r="O63" s="102"/>
    </row>
    <row r="64" spans="1:15" ht="12.75">
      <c r="A64" s="100"/>
      <c r="B64" s="219" t="s">
        <v>323</v>
      </c>
      <c r="C64" s="220"/>
      <c r="D64" s="220"/>
      <c r="E64" s="220"/>
      <c r="F64" s="220"/>
      <c r="G64" s="220"/>
      <c r="H64" s="221"/>
      <c r="I64" s="214" t="s">
        <v>243</v>
      </c>
      <c r="J64" s="103"/>
      <c r="K64" s="103"/>
      <c r="L64" s="104"/>
      <c r="M64" s="219" t="s">
        <v>413</v>
      </c>
      <c r="N64" s="220"/>
      <c r="O64" s="221"/>
    </row>
    <row r="65" spans="1:29" ht="15" customHeight="1">
      <c r="A65" s="100"/>
      <c r="B65" s="222"/>
      <c r="C65" s="223"/>
      <c r="D65" s="223"/>
      <c r="E65" s="223"/>
      <c r="F65" s="223"/>
      <c r="G65" s="223"/>
      <c r="H65" s="224"/>
      <c r="I65" s="278"/>
      <c r="J65" s="279"/>
      <c r="K65" s="279"/>
      <c r="L65" s="280"/>
      <c r="M65" s="273"/>
      <c r="N65" s="274"/>
      <c r="O65" s="275"/>
    </row>
    <row r="66" spans="1:29" ht="12.75">
      <c r="A66" s="100"/>
      <c r="B66" s="219" t="s">
        <v>324</v>
      </c>
      <c r="C66" s="220"/>
      <c r="D66" s="220"/>
      <c r="E66" s="220"/>
      <c r="F66" s="220"/>
      <c r="G66" s="220"/>
      <c r="H66" s="221"/>
      <c r="I66" s="213" t="s">
        <v>257</v>
      </c>
      <c r="J66" s="105"/>
      <c r="K66" s="105"/>
      <c r="L66" s="105"/>
      <c r="M66" s="105"/>
      <c r="N66" s="105"/>
      <c r="O66" s="106"/>
    </row>
    <row r="67" spans="1:29" ht="15" customHeight="1">
      <c r="A67" s="100"/>
      <c r="B67" s="272"/>
      <c r="C67" s="223"/>
      <c r="D67" s="223"/>
      <c r="E67" s="223"/>
      <c r="F67" s="223"/>
      <c r="G67" s="223"/>
      <c r="H67" s="224"/>
      <c r="I67" s="266"/>
      <c r="J67" s="267"/>
      <c r="K67" s="267"/>
      <c r="L67" s="267"/>
      <c r="M67" s="267"/>
      <c r="N67" s="267"/>
      <c r="O67" s="268"/>
    </row>
    <row r="68" spans="1:29" ht="14.1" customHeight="1">
      <c r="A68" s="100"/>
      <c r="P68" s="107"/>
      <c r="Q68" s="108"/>
      <c r="R68" s="108"/>
      <c r="S68" s="108"/>
      <c r="T68" s="108"/>
      <c r="U68" s="108"/>
      <c r="V68" s="108"/>
      <c r="W68" s="109"/>
      <c r="X68" s="109"/>
      <c r="Y68" s="108"/>
      <c r="Z68" s="108"/>
      <c r="AA68" s="108"/>
      <c r="AB68" s="108"/>
      <c r="AC68" s="109"/>
    </row>
    <row r="69" spans="1:29">
      <c r="B69" s="107"/>
      <c r="C69" s="108"/>
      <c r="D69" s="108"/>
      <c r="E69" s="108"/>
      <c r="F69" s="108"/>
      <c r="G69" s="108"/>
      <c r="H69" s="108"/>
      <c r="J69" s="108"/>
      <c r="K69" s="108"/>
      <c r="L69" s="108"/>
      <c r="M69" s="108"/>
      <c r="N69" s="108"/>
      <c r="O69" s="109"/>
      <c r="P69" s="107"/>
      <c r="Q69" s="109"/>
      <c r="R69" s="108"/>
      <c r="S69" s="108"/>
      <c r="T69" s="108"/>
      <c r="U69" s="108"/>
      <c r="V69" s="108"/>
      <c r="W69" s="109"/>
      <c r="X69" s="109"/>
      <c r="Y69" s="108"/>
      <c r="Z69" s="108"/>
      <c r="AA69" s="108"/>
      <c r="AB69" s="108"/>
      <c r="AC69" s="109"/>
    </row>
    <row r="70" spans="1:29">
      <c r="C70" s="109"/>
      <c r="D70" s="109"/>
      <c r="E70" s="109"/>
      <c r="F70" s="109"/>
      <c r="G70" s="109"/>
      <c r="H70" s="108"/>
      <c r="I70" s="108"/>
      <c r="J70" s="109"/>
      <c r="K70" s="109"/>
      <c r="L70" s="109"/>
      <c r="M70" s="108"/>
      <c r="N70" s="109"/>
      <c r="O70" s="109"/>
    </row>
    <row r="71" spans="1:29">
      <c r="I71" s="109"/>
    </row>
  </sheetData>
  <sheetProtection sheet="1" selectLockedCells="1"/>
  <dataConsolidate/>
  <mergeCells count="85">
    <mergeCell ref="L4:M4"/>
    <mergeCell ref="F29:H29"/>
    <mergeCell ref="F38:H38"/>
    <mergeCell ref="F37:H37"/>
    <mergeCell ref="K40:O40"/>
    <mergeCell ref="F30:H30"/>
    <mergeCell ref="M27:N27"/>
    <mergeCell ref="M28:N28"/>
    <mergeCell ref="F27:H27"/>
    <mergeCell ref="M13:O13"/>
    <mergeCell ref="H13:K13"/>
    <mergeCell ref="H15:J15"/>
    <mergeCell ref="H16:J16"/>
    <mergeCell ref="K16:L16"/>
    <mergeCell ref="M32:N32"/>
    <mergeCell ref="F39:H39"/>
    <mergeCell ref="F40:H40"/>
    <mergeCell ref="F44:H44"/>
    <mergeCell ref="K41:O41"/>
    <mergeCell ref="M34:N34"/>
    <mergeCell ref="M35:N35"/>
    <mergeCell ref="M36:N36"/>
    <mergeCell ref="M37:N37"/>
    <mergeCell ref="M38:N38"/>
    <mergeCell ref="F36:H36"/>
    <mergeCell ref="F35:H35"/>
    <mergeCell ref="F34:H34"/>
    <mergeCell ref="I67:O67"/>
    <mergeCell ref="F45:H45"/>
    <mergeCell ref="K50:O50"/>
    <mergeCell ref="B60:O62"/>
    <mergeCell ref="B67:H67"/>
    <mergeCell ref="F47:H47"/>
    <mergeCell ref="B66:H66"/>
    <mergeCell ref="M64:O64"/>
    <mergeCell ref="M65:O65"/>
    <mergeCell ref="F48:H48"/>
    <mergeCell ref="F49:H49"/>
    <mergeCell ref="I65:L65"/>
    <mergeCell ref="B54:E54"/>
    <mergeCell ref="F46:H46"/>
    <mergeCell ref="B55:O57"/>
    <mergeCell ref="M6:O6"/>
    <mergeCell ref="M7:O7"/>
    <mergeCell ref="H8:O8"/>
    <mergeCell ref="H9:O9"/>
    <mergeCell ref="K6:L6"/>
    <mergeCell ref="K7:L7"/>
    <mergeCell ref="H6:J6"/>
    <mergeCell ref="H7:J7"/>
    <mergeCell ref="M31:N31"/>
    <mergeCell ref="B16:C16"/>
    <mergeCell ref="D15:G15"/>
    <mergeCell ref="M33:N33"/>
    <mergeCell ref="F32:H32"/>
    <mergeCell ref="F33:H33"/>
    <mergeCell ref="B21:C21"/>
    <mergeCell ref="K15:L15"/>
    <mergeCell ref="M29:N29"/>
    <mergeCell ref="M30:N30"/>
    <mergeCell ref="K22:N22"/>
    <mergeCell ref="K20:N21"/>
    <mergeCell ref="K24:N24"/>
    <mergeCell ref="B10:G10"/>
    <mergeCell ref="D16:G16"/>
    <mergeCell ref="B15:C15"/>
    <mergeCell ref="F31:H31"/>
    <mergeCell ref="F28:H28"/>
    <mergeCell ref="B13:G13"/>
    <mergeCell ref="B4:H4"/>
    <mergeCell ref="F51:H51"/>
    <mergeCell ref="B64:H64"/>
    <mergeCell ref="B65:H65"/>
    <mergeCell ref="H10:K10"/>
    <mergeCell ref="B6:G6"/>
    <mergeCell ref="B7:G7"/>
    <mergeCell ref="B8:G8"/>
    <mergeCell ref="B9:G9"/>
    <mergeCell ref="F50:H50"/>
    <mergeCell ref="B22:F22"/>
    <mergeCell ref="G22:H22"/>
    <mergeCell ref="B24:H24"/>
    <mergeCell ref="B5:O5"/>
    <mergeCell ref="M10:O10"/>
    <mergeCell ref="D21:H21"/>
  </mergeCells>
  <phoneticPr fontId="2"/>
  <conditionalFormatting sqref="F32:H32">
    <cfRule type="expression" dxfId="7" priority="9">
      <formula>IF(OR(AND($G$22="Yes",$F$32&gt;360),AND($G$22="No",$F$32&gt;480)),TRUE,FALSE)</formula>
    </cfRule>
  </conditionalFormatting>
  <conditionalFormatting sqref="F40:H40">
    <cfRule type="expression" dxfId="6" priority="10">
      <formula>AND($D$21="Post-Closing Modification Order", $F$40="")</formula>
    </cfRule>
  </conditionalFormatting>
  <conditionalFormatting sqref="F39:H39">
    <cfRule type="expression" dxfId="5" priority="7">
      <formula>AND($D$21="Post-Closing Modification Order", $G$22="YES", $F$39="")</formula>
    </cfRule>
  </conditionalFormatting>
  <conditionalFormatting sqref="F36:H36">
    <cfRule type="expression" dxfId="4" priority="6">
      <formula>AND($D$21="Post-Closing Modification Order", $G$22="Yes", $F$36="")</formula>
    </cfRule>
  </conditionalFormatting>
  <conditionalFormatting sqref="D21:H21">
    <cfRule type="expression" dxfId="3" priority="5">
      <formula>AND(ISBLANK($D$21),COUNTA($F$27:$H$51)&lt;&gt;0)</formula>
    </cfRule>
  </conditionalFormatting>
  <conditionalFormatting sqref="F33:H33">
    <cfRule type="expression" dxfId="2" priority="4">
      <formula>AND($D$21="",$F$33&lt;&gt;"")</formula>
    </cfRule>
  </conditionalFormatting>
  <conditionalFormatting sqref="G22:H22">
    <cfRule type="expression" dxfId="1" priority="3">
      <formula>AND(ISBLANK($G$22),COUNTA($F$27:$H$51)&lt;&gt;0)</formula>
    </cfRule>
  </conditionalFormatting>
  <conditionalFormatting sqref="B24:H24">
    <cfRule type="expression" dxfId="0" priority="2">
      <formula>AND(ISBLANK($B$24),COUNTA($F$27:$H$51)&lt;&gt;0)</formula>
    </cfRule>
  </conditionalFormatting>
  <dataValidations xWindow="289" yWindow="503" count="50">
    <dataValidation type="list" allowBlank="1" showInputMessage="1" showErrorMessage="1" sqref="I67" xr:uid="{00000000-0002-0000-0000-000000000000}">
      <formula1>EndorsementRequired</formula1>
    </dataValidation>
    <dataValidation type="list" showInputMessage="1" showErrorMessage="1" sqref="F33:H33" xr:uid="{00000000-0002-0000-0000-000001000000}">
      <formula1>PropertyUsageTypes</formula1>
    </dataValidation>
    <dataValidation type="list" showInputMessage="1" showErrorMessage="1" sqref="M32:N32" xr:uid="{00000000-0002-0000-0000-000002000000}">
      <formula1>NPLoanType</formula1>
    </dataValidation>
    <dataValidation type="list" showInputMessage="1" showErrorMessage="1" sqref="F44:H44" xr:uid="{00000000-0002-0000-0000-000003000000}">
      <formula1>IndexNameTypes</formula1>
    </dataValidation>
    <dataValidation type="list" showInputMessage="1" showErrorMessage="1" sqref="M36:N36" xr:uid="{00000000-0002-0000-0000-000004000000}">
      <formula1>Forbear</formula1>
    </dataValidation>
    <dataValidation type="list" showInputMessage="1" showErrorMessage="1" promptTitle="MI Premium Source" prompt="If the loan is part of a pool or if the existing certificate has a Single premium, leave this field blank." sqref="F34:H34" xr:uid="{00000000-0002-0000-0000-000005000000}">
      <formula1>NewProductTypes</formula1>
    </dataValidation>
    <dataValidation type="list" showInputMessage="1" showErrorMessage="1" promptTitle="MI Renewal Type" prompt="If the loan's premium plan does not have a renewal option, such as those with Single premiums, leave this field blank." sqref="F35:H35" xr:uid="{00000000-0002-0000-0000-000006000000}">
      <formula1>NewRenewalTypes</formula1>
    </dataValidation>
    <dataValidation allowBlank="1" showInputMessage="1" showErrorMessage="1" promptTitle="Radian Master Policy Number" prompt="For Same Servicer programs, please provide your 5-digit Radian Master Policy Number. For New Servicer programs, please provide your 8-digit Radian Master Policy Number. (e.g., 12345-000)" sqref="B16:C17" xr:uid="{00000000-0002-0000-0000-000007000000}"/>
    <dataValidation type="custom" showInputMessage="1" showErrorMessage="1" error="You must select a Progam Name from the list above before continuing." promptTitle="Qualifying Property Value" prompt="If an appraisal or BPO is not required per program guidelines, please provide the value estimate used to determine LTV for qualification purposes." sqref="F36:H36" xr:uid="{00000000-0002-0000-0000-000008000000}">
      <formula1>AND(B24&lt;&gt;0,B24&lt;&gt;"")</formula1>
    </dataValidation>
    <dataValidation type="custom" showInputMessage="1" showErrorMessage="1" error="You must select a Progam Name from the list above before continuing." promptTitle="Gross Modified Unpaid Principal " prompt="Gross Modified Unpaid Principal Balance (UPB) = UPB + Forbearance Amount - Forgiveness Amount" sqref="M29:N29" xr:uid="{00000000-0002-0000-0000-000009000000}">
      <formula1>AND(K24&lt;&gt;0,K24&lt;&gt;"")</formula1>
    </dataValidation>
    <dataValidation type="custom" showInputMessage="1" showErrorMessage="1" error="You must select a Progam Name from the list above before continuing." promptTitle="Term (months)" prompt="Term should be 480 or less for a HARP loan, and 360 or less for a High LTV Refinance Option or Enhanced Relief Refinance loan. If this cell turns red, the value entered is too high for the program selected." sqref="F32:H32" xr:uid="{00000000-0002-0000-0000-00000A000000}">
      <formula1>AND(B24&lt;&gt;0,B24&lt;&gt;"")</formula1>
    </dataValidation>
    <dataValidation type="list" allowBlank="1" showInputMessage="1" showErrorMessage="1" sqref="L13" xr:uid="{00000000-0002-0000-0000-00000B000000}">
      <formula1>States</formula1>
    </dataValidation>
    <dataValidation type="list" allowBlank="1" showInputMessage="1" showErrorMessage="1" sqref="D21" xr:uid="{00000000-0002-0000-0000-00000C000000}">
      <formula1>RequestType</formula1>
    </dataValidation>
    <dataValidation type="custom" allowBlank="1" showInputMessage="1" showErrorMessage="1" error="You must select a Progam Name from the list above before continuing." promptTitle="Closing Date" prompt="If request type is Post-Closing Modification Order then the Closing Date field must be provided." sqref="F40:H40" xr:uid="{00000000-0002-0000-0000-00000D000000}">
      <formula1>AND(B24&lt;&gt;0,B24&lt;&gt;"")</formula1>
    </dataValidation>
    <dataValidation type="list" allowBlank="1" showInputMessage="1" showErrorMessage="1" sqref="G22:H22" xr:uid="{00000000-0002-0000-0000-00000E000000}">
      <formula1>PMTIndicators</formula1>
    </dataValidation>
    <dataValidation type="custom" showInputMessage="1" showErrorMessage="1" error="You must select a Progam Name from the list above before continuing." promptTitle="Borrower FICO" prompt="Borrower FICO is required For High LTV Refinance Option or Enhanced Relief Refinance modifications when the Request Type is Post-Closing Modification Order. " sqref="F39:H39" xr:uid="{00000000-0002-0000-0000-00000F000000}">
      <formula1>AND(B24&lt;&gt;0,B24&lt;&gt;"")</formula1>
    </dataValidation>
    <dataValidation type="custom" showInputMessage="1" showErrorMessage="1" errorTitle="Must select Program" error="You must select a Progam Name from the list above before continuing." sqref="F28:H28" xr:uid="{00000000-0002-0000-0000-000010000000}">
      <formula1>AND(B24&lt;&gt;0,B24&lt;&gt;"")</formula1>
    </dataValidation>
    <dataValidation type="custom" showInputMessage="1" showErrorMessage="1" error="You must select a Progam Name from the list above before continuing." sqref="F29:H29" xr:uid="{00000000-0002-0000-0000-000011000000}">
      <formula1>AND(B24&lt;&gt;0,B24&lt;&gt;"")</formula1>
    </dataValidation>
    <dataValidation type="custom" showInputMessage="1" showErrorMessage="1" error="You must select a Progam Name from the list above before continuing." sqref="F30:H30" xr:uid="{00000000-0002-0000-0000-000012000000}">
      <formula1>AND(B24&lt;&gt;0,B24&lt;&gt;"")</formula1>
    </dataValidation>
    <dataValidation type="custom" showInputMessage="1" showErrorMessage="1" error="You must select a Progam Name from the list above before continuing." sqref="F31:H31" xr:uid="{00000000-0002-0000-0000-000013000000}">
      <formula1>AND(B24&lt;&gt;0,B24&lt;&gt;"")</formula1>
    </dataValidation>
    <dataValidation type="custom" showInputMessage="1" showErrorMessage="1" error="You must select a Progam Name from the list above before continuing." sqref="F37:H37" xr:uid="{00000000-0002-0000-0000-000014000000}">
      <formula1>AND(B24&lt;&gt;0,B24&lt;&gt;"")</formula1>
    </dataValidation>
    <dataValidation type="custom" showInputMessage="1" showErrorMessage="1" error="You must select a Progam Name from the list above before continuing." sqref="F38:H38" xr:uid="{00000000-0002-0000-0000-000015000000}">
      <formula1>AND(B24&lt;&gt;0,B24&lt;&gt;"")</formula1>
    </dataValidation>
    <dataValidation type="custom" showInputMessage="1" showErrorMessage="1" error="You must select a Progam Name from the list above before continuing." sqref="F45:H45" xr:uid="{00000000-0002-0000-0000-000016000000}">
      <formula1>AND(B24&lt;&gt;0,B24&lt;&gt;"")</formula1>
    </dataValidation>
    <dataValidation type="custom" showInputMessage="1" showErrorMessage="1" error="You must select a Progam Name from the list above before continuing." sqref="F46:H46" xr:uid="{00000000-0002-0000-0000-000017000000}">
      <formula1>AND(B24&lt;&gt;0,B24&lt;&gt;"")</formula1>
    </dataValidation>
    <dataValidation type="custom" showInputMessage="1" showErrorMessage="1" error="You must select a Progam Name from the list above before continuing." sqref="F47:H47" xr:uid="{00000000-0002-0000-0000-000018000000}">
      <formula1>AND(B24&lt;&gt;0,B24&lt;&gt;"")</formula1>
    </dataValidation>
    <dataValidation type="custom" showInputMessage="1" showErrorMessage="1" error="You must select a Progam Name from the list above before continuing." sqref="F48:H48" xr:uid="{00000000-0002-0000-0000-000019000000}">
      <formula1>AND(B24&lt;&gt;0,B24&lt;&gt;"")</formula1>
    </dataValidation>
    <dataValidation type="custom" showInputMessage="1" showErrorMessage="1" error="You must select a Progam Name from the list above before continuing." sqref="F49:H49" xr:uid="{00000000-0002-0000-0000-00001A000000}">
      <formula1>AND(B24&lt;&gt;0,B24&lt;&gt;"")</formula1>
    </dataValidation>
    <dataValidation type="custom" showInputMessage="1" showErrorMessage="1" error="You must select a Progam Name from the list above before continuing." sqref="F50:H50" xr:uid="{00000000-0002-0000-0000-00001B000000}">
      <formula1>AND(B24&lt;&gt;0,B24&lt;&gt;"")</formula1>
    </dataValidation>
    <dataValidation type="custom" showInputMessage="1" showErrorMessage="1" error="You must select a Progam Name from the list above before continuing." sqref="F51:H51" xr:uid="{00000000-0002-0000-0000-00001C000000}">
      <formula1>AND(B24&lt;&gt;0,B24&lt;&gt;"")</formula1>
    </dataValidation>
    <dataValidation type="custom" showErrorMessage="1" errorTitle="Not Valid" error="You must select a Progam Name from the list above before continuing." promptTitle="Please Enter" prompt="Go to it, man!" sqref="M27:N27" xr:uid="{00000000-0002-0000-0000-00001D000000}">
      <formula1>AND(K24&lt;&gt;0,K24&lt;&gt;"")</formula1>
    </dataValidation>
    <dataValidation type="custom" showInputMessage="1" showErrorMessage="1" error="You must select a Progam Name from the list above before continuing." sqref="M28:N28" xr:uid="{00000000-0002-0000-0000-00001E000000}">
      <formula1>AND(K24&lt;&gt;0,K24&lt;&gt;"")</formula1>
    </dataValidation>
    <dataValidation type="custom" showInputMessage="1" showErrorMessage="1" error="You must select a Progam Name from the list above before continuing." sqref="M30:N30" xr:uid="{00000000-0002-0000-0000-00001F000000}">
      <formula1>AND(K24&lt;&gt;0,K24&lt;&gt;"")</formula1>
    </dataValidation>
    <dataValidation type="custom" showInputMessage="1" showErrorMessage="1" error="You must select a Progam Name from the list above before continuing." sqref="M31:N31" xr:uid="{00000000-0002-0000-0000-000020000000}">
      <formula1>AND(K24&lt;&gt;0,K24&lt;&gt;"")</formula1>
    </dataValidation>
    <dataValidation type="custom" showInputMessage="1" showErrorMessage="1" error="You must select a Progam Name from the list above before continuing." sqref="M34:N34" xr:uid="{00000000-0002-0000-0000-000021000000}">
      <formula1>AND(K24&lt;&gt;0,K24&lt;&gt;"")</formula1>
    </dataValidation>
    <dataValidation type="custom" showInputMessage="1" showErrorMessage="1" error="You must select a Progam Name from the list above before continuing." sqref="M37:N37" xr:uid="{00000000-0002-0000-0000-000022000000}">
      <formula1>AND(K24&lt;&gt;0,K24&lt;&gt;"")</formula1>
    </dataValidation>
    <dataValidation type="custom" showInputMessage="1" showErrorMessage="1" error="You must select a Progam Name from the list above before continuing." sqref="M38:N38" xr:uid="{00000000-0002-0000-0000-000023000000}">
      <formula1>AND(K24&lt;&gt;0,K24&lt;&gt;"")</formula1>
    </dataValidation>
    <dataValidation type="custom" showInputMessage="1" showErrorMessage="1" error="You must select a Progam Name from the list above before continuing." sqref="L44" xr:uid="{00000000-0002-0000-0000-000024000000}">
      <formula1>AND(K24&lt;&gt;0,K24&lt;&gt;"")</formula1>
    </dataValidation>
    <dataValidation type="custom" showInputMessage="1" showErrorMessage="1" error="You must select a Progam Name from the list above before continuing." sqref="N44" xr:uid="{00000000-0002-0000-0000-000025000000}">
      <formula1>AND(K24&lt;&gt;0,K24&lt;&gt;"")</formula1>
    </dataValidation>
    <dataValidation type="custom" showInputMessage="1" showErrorMessage="1" error="You must select a Progam Name from the list above before continuing." sqref="L45" xr:uid="{00000000-0002-0000-0000-000026000000}">
      <formula1>AND(K24&lt;&gt;0,K24&lt;&gt;"")</formula1>
    </dataValidation>
    <dataValidation type="custom" showInputMessage="1" showErrorMessage="1" error="You must select a Progam Name from the list above before continuing." sqref="N45" xr:uid="{00000000-0002-0000-0000-000027000000}">
      <formula1>AND(K24&lt;&gt;0,K24&lt;&gt;"")</formula1>
    </dataValidation>
    <dataValidation type="custom" showInputMessage="1" showErrorMessage="1" error="You must select a Progam Name from the list above before continuing." sqref="L46" xr:uid="{00000000-0002-0000-0000-000028000000}">
      <formula1>AND(K24&lt;&gt;0,K24&lt;&gt;"")</formula1>
    </dataValidation>
    <dataValidation type="custom" showInputMessage="1" showErrorMessage="1" error="You must select a Progam Name from the list above before continuing." sqref="N46" xr:uid="{00000000-0002-0000-0000-000029000000}">
      <formula1>AND(K24&lt;&gt;0,K24&lt;&gt;"")</formula1>
    </dataValidation>
    <dataValidation type="custom" showInputMessage="1" showErrorMessage="1" error="You must select a Progam Name from the list above before continuing." sqref="L47" xr:uid="{00000000-0002-0000-0000-00002A000000}">
      <formula1>AND(K24&lt;&gt;0,K24&lt;&gt;"")</formula1>
    </dataValidation>
    <dataValidation type="custom" showInputMessage="1" showErrorMessage="1" error="You must select a Progam Name from the list above before continuing." sqref="N47" xr:uid="{00000000-0002-0000-0000-00002B000000}">
      <formula1>AND(K24&lt;&gt;0,K24&lt;&gt;"")</formula1>
    </dataValidation>
    <dataValidation type="custom" showInputMessage="1" showErrorMessage="1" error="You must select a Progam Name from the list above before continuing." sqref="L48" xr:uid="{00000000-0002-0000-0000-00002C000000}">
      <formula1>AND(K24&lt;&gt;0,K24&lt;&gt;"")</formula1>
    </dataValidation>
    <dataValidation type="custom" showInputMessage="1" showErrorMessage="1" error="You must select a Progam Name from the list above before continuing." sqref="N48" xr:uid="{00000000-0002-0000-0000-00002D000000}">
      <formula1>AND(K24&lt;&gt;0,K24&lt;&gt;"")</formula1>
    </dataValidation>
    <dataValidation type="list" showInputMessage="1" showErrorMessage="1" sqref="F27:H27" xr:uid="{00000000-0002-0000-0000-00002E000000}">
      <formula1>ModifiedLoanTypes</formula1>
    </dataValidation>
    <dataValidation type="list" showInputMessage="1" showErrorMessage="1" sqref="M33:N33" xr:uid="{00000000-0002-0000-0000-00002F000000}">
      <formula1>InterestOnly</formula1>
    </dataValidation>
    <dataValidation type="list" showInputMessage="1" showErrorMessage="1" sqref="M35:N35" xr:uid="{00000000-0002-0000-0000-000030000000}">
      <formula1>NegAm</formula1>
    </dataValidation>
    <dataValidation type="list" showInputMessage="1" showErrorMessage="1" sqref="K24:N24" xr:uid="{00000000-0002-0000-0000-000031000000}">
      <formula1>NonGSEPerformingPrograms</formula1>
    </dataValidation>
  </dataValidations>
  <printOptions horizontalCentered="1" verticalCentered="1"/>
  <pageMargins left="0" right="0" top="0.25" bottom="0.3" header="0" footer="0.15"/>
  <pageSetup scale="80" orientation="portrait"/>
  <headerFooter alignWithMargins="0">
    <oddFooter>&amp;R&amp;"Arial,Regular"&amp;6&amp;K000000RAF385 4/22a</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9" r:id="rId3" name="Button 5">
              <controlPr defaultSize="0" print="0" autoFill="0" autoPict="0" macro="[0]!Button5_Click" altText="Clear Form">
                <anchor moveWithCells="1" sizeWithCells="1">
                  <from>
                    <xdr:col>11</xdr:col>
                    <xdr:colOff>123825</xdr:colOff>
                    <xdr:row>3</xdr:row>
                    <xdr:rowOff>28575</xdr:rowOff>
                  </from>
                  <to>
                    <xdr:col>13</xdr:col>
                    <xdr:colOff>142875</xdr:colOff>
                    <xdr:row>3</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89" yWindow="503" count="1">
        <x14:dataValidation type="list" showInputMessage="1" showErrorMessage="1" prompt="In order to select a Program Name, please indicate if this is a Fannie Mae High LTV Refinance Option or Freddie Mac Enhanced Relief Refinance above." xr:uid="{00000000-0002-0000-0000-000032000000}">
          <x14:formula1>
            <xm:f>IF(G22="Yes",Ref!$Z$2:$Z$5,IF(G22="No",PerformingModTypes,""))</xm:f>
          </x14:formula1>
          <xm:sqref>B24:H24</xm:sqref>
        </x14:dataValidation>
      </x14:dataValidations>
    </ext>
    <ext xmlns:mx="http://schemas.microsoft.com/office/mac/excel/2008/main" uri="{64002731-A6B0-56B0-2670-7721B7C09600}">
      <mx:PLV Mode="0" OnePage="0" WScale="7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P11"/>
  <sheetViews>
    <sheetView zoomScale="90" zoomScaleNormal="90" zoomScalePageLayoutView="90" workbookViewId="0">
      <selection activeCell="CD2" sqref="CD2"/>
    </sheetView>
  </sheetViews>
  <sheetFormatPr defaultColWidth="12.28515625" defaultRowHeight="11.25"/>
  <cols>
    <col min="1" max="1" width="10.7109375" style="1" customWidth="1"/>
    <col min="2" max="2" width="8" style="1" customWidth="1"/>
    <col min="3" max="3" width="9.28515625" style="1" customWidth="1"/>
    <col min="4" max="4" width="16.85546875" style="1" customWidth="1"/>
    <col min="5" max="5" width="12.28515625" style="1" customWidth="1"/>
    <col min="6" max="6" width="14.140625" style="1" customWidth="1"/>
    <col min="7" max="7" width="10.85546875" style="1" customWidth="1"/>
    <col min="8" max="8" width="14.85546875" style="1" customWidth="1"/>
    <col min="9" max="9" width="12.28515625" style="1" customWidth="1"/>
    <col min="10" max="10" width="7.7109375" style="1" customWidth="1"/>
    <col min="11" max="11" width="12.140625" style="1" customWidth="1"/>
    <col min="12" max="12" width="12.28515625" style="1" customWidth="1"/>
    <col min="13" max="13" width="14.28515625" style="1" customWidth="1"/>
    <col min="14" max="14" width="12.28515625" style="1"/>
    <col min="15" max="15" width="8.140625" style="1" customWidth="1"/>
    <col min="16" max="16" width="14.28515625" style="1" customWidth="1"/>
    <col min="17" max="18" width="11.7109375" style="1" customWidth="1"/>
    <col min="19" max="19" width="9" style="1" customWidth="1"/>
    <col min="20" max="20" width="8.85546875" style="1" customWidth="1"/>
    <col min="21" max="21" width="12.140625" style="1" customWidth="1"/>
    <col min="22" max="22" width="12" style="1" customWidth="1"/>
    <col min="23" max="23" width="12.140625" style="1" customWidth="1"/>
    <col min="24" max="24" width="8.7109375" style="1" customWidth="1"/>
    <col min="25" max="25" width="10.85546875" style="1" customWidth="1"/>
    <col min="26" max="26" width="12.85546875" style="1" customWidth="1"/>
    <col min="27" max="28" width="9.28515625" style="1" customWidth="1"/>
    <col min="29" max="29" width="10.85546875" style="1" customWidth="1"/>
    <col min="30" max="30" width="9.85546875" style="1" customWidth="1"/>
    <col min="31" max="31" width="11.140625" style="1" customWidth="1"/>
    <col min="32" max="32" width="10.85546875" style="1" customWidth="1"/>
    <col min="33" max="33" width="12.140625" style="1" customWidth="1"/>
    <col min="34" max="34" width="16.28515625" style="1" customWidth="1"/>
    <col min="35" max="35" width="12.28515625" style="1" customWidth="1"/>
    <col min="36" max="36" width="11.28515625" style="1" customWidth="1"/>
    <col min="37" max="37" width="11.140625" style="1" customWidth="1"/>
    <col min="38" max="38" width="11.28515625" style="1" customWidth="1"/>
    <col min="39" max="39" width="10.7109375" style="1" customWidth="1"/>
    <col min="40" max="40" width="21.28515625" style="1" customWidth="1"/>
    <col min="41" max="42" width="8.7109375" style="1" customWidth="1"/>
    <col min="43" max="48" width="12.28515625" style="1" customWidth="1"/>
    <col min="49" max="49" width="12.140625" style="1" customWidth="1"/>
    <col min="50" max="50" width="11.28515625" style="1" customWidth="1"/>
    <col min="51" max="51" width="21.7109375" style="1" customWidth="1"/>
    <col min="52" max="52" width="10.28515625" style="1" customWidth="1"/>
    <col min="53" max="53" width="6.7109375" style="1" customWidth="1"/>
    <col min="54" max="54" width="12" style="1" customWidth="1"/>
    <col min="55" max="55" width="9.140625" style="1" customWidth="1"/>
    <col min="56" max="56" width="11.85546875" style="1" customWidth="1"/>
    <col min="57" max="57" width="14.28515625" style="1" customWidth="1"/>
    <col min="58" max="58" width="11.140625" style="1" customWidth="1"/>
    <col min="59" max="59" width="10.85546875" style="1" customWidth="1"/>
    <col min="60" max="60" width="12" style="1" customWidth="1"/>
    <col min="61" max="61" width="11.140625" style="1" customWidth="1"/>
    <col min="62" max="62" width="14.28515625" style="1" customWidth="1"/>
    <col min="63" max="63" width="11.140625" style="1" customWidth="1"/>
    <col min="64" max="64" width="12.28515625" style="1" customWidth="1"/>
    <col min="65" max="65" width="12.140625" style="1" customWidth="1"/>
    <col min="66" max="66" width="7.28515625" style="1" customWidth="1"/>
    <col min="67" max="67" width="10.28515625" style="1" customWidth="1"/>
    <col min="68" max="68" width="7.28515625" style="1" customWidth="1"/>
    <col min="69" max="69" width="10.28515625" style="1" customWidth="1"/>
    <col min="70" max="70" width="10.85546875" style="1" customWidth="1"/>
    <col min="71" max="71" width="12.140625" style="1" customWidth="1"/>
    <col min="72" max="72" width="10.28515625" style="1" customWidth="1"/>
    <col min="73" max="73" width="15.7109375" style="1" customWidth="1"/>
    <col min="74" max="74" width="12" style="1" customWidth="1"/>
    <col min="75" max="77" width="11.28515625" style="1" customWidth="1"/>
    <col min="78" max="78" width="9.85546875" style="1" customWidth="1"/>
    <col min="79" max="79" width="79.28515625" style="1" customWidth="1"/>
    <col min="80" max="80" width="15.140625" style="1" customWidth="1"/>
    <col min="81" max="81" width="9" style="1" customWidth="1"/>
    <col min="82" max="82" width="20.140625" style="1" customWidth="1"/>
    <col min="83" max="84" width="8" style="1" customWidth="1"/>
    <col min="85" max="85" width="9.140625" style="1" customWidth="1"/>
    <col min="86" max="87" width="12.140625" style="1" customWidth="1"/>
    <col min="88" max="88" width="12.28515625" style="1" customWidth="1"/>
    <col min="89" max="89" width="9.140625" style="1" customWidth="1"/>
    <col min="90" max="90" width="11.85546875" style="1" customWidth="1"/>
    <col min="91" max="91" width="20" style="1" customWidth="1"/>
    <col min="92" max="92" width="12.28515625" style="1" customWidth="1"/>
    <col min="93" max="93" width="11.28515625" style="1" customWidth="1"/>
    <col min="94" max="94" width="8" style="1" customWidth="1"/>
    <col min="95" max="95" width="10.7109375" style="1" customWidth="1"/>
    <col min="96" max="96" width="12.28515625" style="1" customWidth="1"/>
    <col min="97" max="97" width="10.140625" style="1" customWidth="1"/>
    <col min="98" max="99" width="10.85546875" style="1" customWidth="1"/>
    <col min="100" max="100" width="30.85546875" style="1" customWidth="1"/>
    <col min="101" max="101" width="12.28515625" style="1" customWidth="1"/>
    <col min="102" max="102" width="9.140625" style="1" customWidth="1"/>
    <col min="103" max="103" width="11.85546875" style="1" customWidth="1"/>
    <col min="104" max="105" width="10.28515625" style="1" customWidth="1"/>
    <col min="106" max="106" width="15.140625" style="1" customWidth="1"/>
    <col min="107" max="107" width="12.28515625" style="1" customWidth="1"/>
    <col min="108" max="108" width="13.140625" style="1" customWidth="1"/>
    <col min="109" max="109" width="11.7109375" style="1" customWidth="1"/>
    <col min="110" max="110" width="12.140625" style="1" customWidth="1"/>
    <col min="111" max="116" width="15.140625" style="1" customWidth="1"/>
    <col min="117" max="117" width="14.85546875" style="1" customWidth="1"/>
    <col min="118" max="118" width="17" style="1" customWidth="1"/>
    <col min="119" max="16384" width="12.28515625" style="1"/>
  </cols>
  <sheetData>
    <row r="1" spans="1:120" s="33" customFormat="1" ht="45">
      <c r="A1" s="26" t="s">
        <v>13</v>
      </c>
      <c r="B1" s="26" t="s">
        <v>14</v>
      </c>
      <c r="C1" s="27" t="s">
        <v>15</v>
      </c>
      <c r="D1" s="28" t="s">
        <v>16</v>
      </c>
      <c r="E1" s="26" t="s">
        <v>17</v>
      </c>
      <c r="F1" s="26" t="s">
        <v>18</v>
      </c>
      <c r="G1" s="26" t="s">
        <v>19</v>
      </c>
      <c r="H1" s="26" t="s">
        <v>20</v>
      </c>
      <c r="I1" s="26" t="s">
        <v>21</v>
      </c>
      <c r="J1" s="26" t="s">
        <v>22</v>
      </c>
      <c r="K1" s="26" t="s">
        <v>23</v>
      </c>
      <c r="L1" s="26" t="s">
        <v>24</v>
      </c>
      <c r="M1" s="26" t="s">
        <v>25</v>
      </c>
      <c r="N1" s="26" t="s">
        <v>26</v>
      </c>
      <c r="O1" s="26" t="s">
        <v>27</v>
      </c>
      <c r="P1" s="26" t="s">
        <v>28</v>
      </c>
      <c r="Q1" s="26" t="s">
        <v>29</v>
      </c>
      <c r="R1" s="26" t="s">
        <v>30</v>
      </c>
      <c r="S1" s="26" t="s">
        <v>31</v>
      </c>
      <c r="T1" s="26" t="s">
        <v>32</v>
      </c>
      <c r="U1" s="26" t="s">
        <v>33</v>
      </c>
      <c r="V1" s="26" t="s">
        <v>34</v>
      </c>
      <c r="W1" s="26" t="s">
        <v>35</v>
      </c>
      <c r="X1" s="26" t="s">
        <v>36</v>
      </c>
      <c r="Y1" s="26" t="s">
        <v>37</v>
      </c>
      <c r="Z1" s="26" t="s">
        <v>38</v>
      </c>
      <c r="AA1" s="26" t="s">
        <v>39</v>
      </c>
      <c r="AB1" s="26" t="s">
        <v>40</v>
      </c>
      <c r="AC1" s="26" t="s">
        <v>41</v>
      </c>
      <c r="AD1" s="26" t="s">
        <v>42</v>
      </c>
      <c r="AE1" s="26" t="s">
        <v>43</v>
      </c>
      <c r="AF1" s="26" t="s">
        <v>44</v>
      </c>
      <c r="AG1" s="26" t="s">
        <v>45</v>
      </c>
      <c r="AH1" s="26" t="s">
        <v>46</v>
      </c>
      <c r="AI1" s="26" t="s">
        <v>47</v>
      </c>
      <c r="AJ1" s="26" t="s">
        <v>48</v>
      </c>
      <c r="AK1" s="26" t="s">
        <v>49</v>
      </c>
      <c r="AL1" s="26" t="s">
        <v>50</v>
      </c>
      <c r="AM1" s="26" t="s">
        <v>51</v>
      </c>
      <c r="AN1" s="26" t="s">
        <v>52</v>
      </c>
      <c r="AO1" s="26" t="s">
        <v>53</v>
      </c>
      <c r="AP1" s="26" t="s">
        <v>54</v>
      </c>
      <c r="AQ1" s="26" t="s">
        <v>55</v>
      </c>
      <c r="AR1" s="26" t="s">
        <v>56</v>
      </c>
      <c r="AS1" s="26" t="s">
        <v>57</v>
      </c>
      <c r="AT1" s="26" t="s">
        <v>58</v>
      </c>
      <c r="AU1" s="26" t="s">
        <v>59</v>
      </c>
      <c r="AV1" s="26" t="s">
        <v>60</v>
      </c>
      <c r="AW1" s="26" t="s">
        <v>61</v>
      </c>
      <c r="AX1" s="26" t="s">
        <v>62</v>
      </c>
      <c r="AY1" s="26" t="s">
        <v>63</v>
      </c>
      <c r="AZ1" s="26" t="s">
        <v>64</v>
      </c>
      <c r="BA1" s="26" t="s">
        <v>9</v>
      </c>
      <c r="BB1" s="26" t="s">
        <v>65</v>
      </c>
      <c r="BC1" s="26" t="s">
        <v>66</v>
      </c>
      <c r="BD1" s="26" t="s">
        <v>67</v>
      </c>
      <c r="BE1" s="26" t="s">
        <v>68</v>
      </c>
      <c r="BF1" s="26" t="s">
        <v>69</v>
      </c>
      <c r="BG1" s="26" t="s">
        <v>70</v>
      </c>
      <c r="BH1" s="26" t="s">
        <v>71</v>
      </c>
      <c r="BI1" s="26" t="s">
        <v>72</v>
      </c>
      <c r="BJ1" s="26" t="s">
        <v>73</v>
      </c>
      <c r="BK1" s="26" t="s">
        <v>74</v>
      </c>
      <c r="BL1" s="26" t="s">
        <v>75</v>
      </c>
      <c r="BM1" s="26" t="s">
        <v>76</v>
      </c>
      <c r="BN1" s="26" t="s">
        <v>224</v>
      </c>
      <c r="BO1" s="26" t="s">
        <v>77</v>
      </c>
      <c r="BP1" s="26" t="s">
        <v>225</v>
      </c>
      <c r="BQ1" s="26" t="s">
        <v>78</v>
      </c>
      <c r="BR1" s="26" t="s">
        <v>226</v>
      </c>
      <c r="BS1" s="26" t="s">
        <v>79</v>
      </c>
      <c r="BT1" s="26" t="s">
        <v>80</v>
      </c>
      <c r="BU1" s="29" t="s">
        <v>81</v>
      </c>
      <c r="BV1" s="29" t="s">
        <v>82</v>
      </c>
      <c r="BW1" s="29" t="s">
        <v>83</v>
      </c>
      <c r="BX1" s="29" t="s">
        <v>84</v>
      </c>
      <c r="BY1" s="29" t="s">
        <v>85</v>
      </c>
      <c r="BZ1" s="29" t="s">
        <v>86</v>
      </c>
      <c r="CA1" s="29" t="s">
        <v>87</v>
      </c>
      <c r="CB1" s="29" t="s">
        <v>88</v>
      </c>
      <c r="CC1" s="29" t="s">
        <v>89</v>
      </c>
      <c r="CD1" s="29" t="s">
        <v>90</v>
      </c>
      <c r="CE1" s="29" t="s">
        <v>91</v>
      </c>
      <c r="CF1" s="30" t="s">
        <v>92</v>
      </c>
      <c r="CG1" s="31" t="s">
        <v>93</v>
      </c>
      <c r="CH1" s="31" t="s">
        <v>94</v>
      </c>
      <c r="CI1" s="31" t="s">
        <v>95</v>
      </c>
      <c r="CJ1" s="31" t="s">
        <v>96</v>
      </c>
      <c r="CK1" s="31" t="s">
        <v>97</v>
      </c>
      <c r="CL1" s="32" t="s">
        <v>98</v>
      </c>
      <c r="CM1" s="31" t="s">
        <v>99</v>
      </c>
      <c r="CN1" s="31" t="s">
        <v>100</v>
      </c>
      <c r="CO1" s="31" t="s">
        <v>101</v>
      </c>
      <c r="CP1" s="31" t="s">
        <v>102</v>
      </c>
      <c r="CQ1" s="31" t="s">
        <v>103</v>
      </c>
      <c r="CR1" s="31" t="s">
        <v>104</v>
      </c>
      <c r="CS1" s="31" t="s">
        <v>105</v>
      </c>
      <c r="CT1" s="31" t="s">
        <v>106</v>
      </c>
      <c r="CU1" s="31" t="s">
        <v>107</v>
      </c>
      <c r="CV1" s="31" t="s">
        <v>108</v>
      </c>
      <c r="CW1" s="31" t="s">
        <v>109</v>
      </c>
      <c r="CX1" s="31" t="s">
        <v>110</v>
      </c>
      <c r="CY1" s="31" t="s">
        <v>10</v>
      </c>
      <c r="CZ1" s="35" t="s">
        <v>195</v>
      </c>
      <c r="DA1" s="35" t="s">
        <v>196</v>
      </c>
      <c r="DB1" s="35" t="s">
        <v>197</v>
      </c>
      <c r="DC1" s="35" t="s">
        <v>198</v>
      </c>
      <c r="DD1" s="35" t="s">
        <v>199</v>
      </c>
      <c r="DE1" s="35" t="s">
        <v>200</v>
      </c>
      <c r="DF1" s="35" t="s">
        <v>201</v>
      </c>
      <c r="DG1" s="47" t="s">
        <v>202</v>
      </c>
      <c r="DH1" s="48" t="s">
        <v>279</v>
      </c>
      <c r="DI1" s="48" t="s">
        <v>280</v>
      </c>
      <c r="DJ1" s="49" t="s">
        <v>281</v>
      </c>
      <c r="DK1" s="49" t="s">
        <v>282</v>
      </c>
      <c r="DL1" s="50" t="s">
        <v>283</v>
      </c>
      <c r="DM1" s="51" t="s">
        <v>240</v>
      </c>
      <c r="DN1" s="51" t="s">
        <v>241</v>
      </c>
      <c r="DO1" s="51" t="s">
        <v>284</v>
      </c>
      <c r="DP1" s="51" t="s">
        <v>325</v>
      </c>
    </row>
    <row r="2" spans="1:120" s="25" customFormat="1" ht="12.75">
      <c r="A2" s="4" t="str">
        <f>IF(ISBLANK(ReportDate),"",ReportDate)</f>
        <v/>
      </c>
      <c r="B2" s="3"/>
      <c r="C2" s="17" t="str">
        <f>IF(ISBLANK(CertificateNumber),"",TRIM(CertificateNumber))</f>
        <v/>
      </c>
      <c r="D2" s="3" t="str">
        <f>IF(ISBLANK(ServicerName),"",TRIM(ServicerName))</f>
        <v/>
      </c>
      <c r="E2" s="3" t="str">
        <f>IF(ISBLANK(ServicerContactName),"",TRIM(ServicerContactName))</f>
        <v/>
      </c>
      <c r="F2" s="23" t="str">
        <f>IF(ISBLANK(ServicerContactPhone),"",TEXT(TRIM(ServicerContactPhone), "###-###-####"))</f>
        <v/>
      </c>
      <c r="G2" s="23"/>
      <c r="H2" s="3" t="str">
        <f>IF(ISBLANK(ServicerContactEmail),"",TRIM(ServicerContactEmail))</f>
        <v/>
      </c>
      <c r="I2" s="23" t="str">
        <f>IF(ISBLANK(ServicerLoanNumber),"",TRIM(ServicerLoanNumber))</f>
        <v/>
      </c>
      <c r="J2" s="3"/>
      <c r="K2" s="3"/>
      <c r="L2" s="3"/>
      <c r="M2" s="3" t="str">
        <f>IF(ISBLANK(BorrowerLastName),"",TRIM(BorrowerLastName))</f>
        <v/>
      </c>
      <c r="N2" s="3"/>
      <c r="O2" s="3"/>
      <c r="P2" s="18"/>
      <c r="Q2" s="4">
        <f ca="1">TODAY()</f>
        <v>45273</v>
      </c>
      <c r="R2" s="4"/>
      <c r="S2" s="3"/>
      <c r="T2" s="4"/>
      <c r="U2" s="4"/>
      <c r="V2" s="3"/>
      <c r="W2" s="4" t="str">
        <f>IF(ModEffectiveDate&gt;0,ModEffectiveDate,IF(NPModEffectiveDate&gt;0,NPModEffectiveDate,""))</f>
        <v/>
      </c>
      <c r="X2" s="3"/>
      <c r="Y2" s="3"/>
      <c r="Z2" s="4"/>
      <c r="AA2" s="3"/>
      <c r="AB2" s="3"/>
      <c r="AC2" s="3"/>
      <c r="AD2" s="3"/>
      <c r="AE2" s="18"/>
      <c r="AF2" s="3"/>
      <c r="AG2" s="19" t="str">
        <f>IF(OR(ModifiedForbearanceAmount=0, ISTEXT(ModifiedForbearanceAmount)),"",ModifiedForbearanceAmount)</f>
        <v/>
      </c>
      <c r="AH2" s="3"/>
      <c r="AI2" s="19" t="str">
        <f>IF(ISBLANK(CurrentUnpaidPrincipalBalance), "", CurrentUnpaidPrincipalBalance)</f>
        <v/>
      </c>
      <c r="AJ2" s="20"/>
      <c r="AK2" s="17"/>
      <c r="AL2" s="19"/>
      <c r="AM2" s="19"/>
      <c r="AN2" s="3" t="str">
        <f>IF(ModifiedLoanType&gt;0,ModifiedLoanType,IF(NPModifiedLoanType&gt;0,NPModifiedLoanType,""))</f>
        <v/>
      </c>
      <c r="AO2" s="3"/>
      <c r="AP2" s="3"/>
      <c r="AQ2" s="19" t="str">
        <f>IF(ModifiedLoanBalance&gt;0,ModifiedLoanBalance,IF(NPModifiedLoanBalance&gt;0,NPModifiedLoanBalance,""))</f>
        <v/>
      </c>
      <c r="AR2" s="3" t="str">
        <f>IF(ModifiedInterestRate&gt;0,ModifiedInterestRate,IF(NPModifiedInterestRate&gt;0,NPModifiedInterestRate,""))</f>
        <v/>
      </c>
      <c r="AS2" s="3" t="str">
        <f>IF(ModifiedTerm&gt;0,ModifiedTerm,IF(NPModifiedTerm&gt;0,NPModifiedTerm,""))</f>
        <v/>
      </c>
      <c r="AT2" s="4"/>
      <c r="AU2" s="17" t="str">
        <f>IF(ModifiedPI&gt;0, ModifiedPI, IF(ModifiedPIPayment&gt;0, ModifiedPIPayment,""))</f>
        <v/>
      </c>
      <c r="AV2" s="3" t="str">
        <f>IF(ModifiedPITIPayment&gt;0, ModifiedPITIPayment, IF(NPModifiedPITIPayment&gt;0, NPModifiedPITIPayment,""))</f>
        <v/>
      </c>
      <c r="AW2" s="4"/>
      <c r="AX2" s="17" t="str">
        <f>IF(OR(ModifiedInterestOnlyTerm=0, ISTEXT(ModifiedInterestOnlyTerm)),"",ModifiedInterestOnlyTerm)</f>
        <v/>
      </c>
      <c r="AY2" s="19"/>
      <c r="AZ2" s="3" t="str">
        <f>IF(ISBLANK(ARMIndex),"",TRIM(ARMIndex))</f>
        <v/>
      </c>
      <c r="BA2" s="21" t="str">
        <f>IF(Margin=0,"",Margin)</f>
        <v/>
      </c>
      <c r="BB2" s="17" t="str">
        <f>IF(MonthsToFirstRateAdjustment=0,"",MonthsToFirstRateAdjustment)</f>
        <v/>
      </c>
      <c r="BC2" s="21" t="str">
        <f>IF(InitialRateCap=0,"",InitialRateCap)</f>
        <v/>
      </c>
      <c r="BD2" s="4"/>
      <c r="BE2" s="17" t="str">
        <f>IF(MonthsBetweenRateAdjustments=0,"",MonthsBetweenRateAdjustments)</f>
        <v/>
      </c>
      <c r="BF2" s="21" t="str">
        <f>IF(SubsequentAdjustmentsRateCap=0,"",SubsequentAdjustmentsRateCap)</f>
        <v/>
      </c>
      <c r="BG2" s="21" t="str">
        <f>IF(LifetimeRateCap=0,"",LifetimeRateCap)</f>
        <v/>
      </c>
      <c r="BH2" s="17" t="str">
        <f>IF(MonthsToFirstPaymentAdjustment=0,"",MonthsToFirstPaymentAdjustment)</f>
        <v/>
      </c>
      <c r="BI2" s="17"/>
      <c r="BJ2" s="3"/>
      <c r="BK2" s="3"/>
      <c r="BL2" s="3"/>
      <c r="BM2" s="21" t="str">
        <f>IF(Step1Rate=0,"",Step1Rate)</f>
        <v/>
      </c>
      <c r="BN2" s="17" t="str">
        <f>IF(Step1Term=0,"",Step1Term)</f>
        <v/>
      </c>
      <c r="BO2" s="21" t="str">
        <f>IF(Step2Rate=0,"",Step2Rate)</f>
        <v/>
      </c>
      <c r="BP2" s="17" t="str">
        <f>IF(Step2Term=0,"",Step2Term)</f>
        <v/>
      </c>
      <c r="BQ2" s="21" t="str">
        <f>IF(Step3Rate=0,"",Step3Rate)</f>
        <v/>
      </c>
      <c r="BR2" s="17" t="str">
        <f>IF(Step3Term=0,"",Step3Term)</f>
        <v/>
      </c>
      <c r="BS2" s="21" t="str">
        <f>IF(Step4Rate=0,"",Step4Rate)</f>
        <v/>
      </c>
      <c r="BT2" s="21" t="str">
        <f>IF(Step5Rate=0,"",Step5Rate)</f>
        <v/>
      </c>
      <c r="BU2" s="22" t="str">
        <f>IF(ISBLANK(NewServicerLoanNumber),"",TRIM(NewServicerLoanNumber))</f>
        <v/>
      </c>
      <c r="BV2" s="22" t="str">
        <f>IF(OR(ISBLANK(ServicerMasterPolicyNumber), (AND(ISBLANK(ModType),ISBLANK(NonPerformingModType)))),"",IF(ISBLANK(NonPerformingModTypeModType),"",IF(ModMethod&lt;&gt;"Lender Refi Radian Transfer",ServicerMasterPolicyNumber,"")))</f>
        <v/>
      </c>
      <c r="BW2" s="3"/>
      <c r="BX2" s="3" t="str">
        <f>IF(ISBLANK(ModifiedForbearanceIndicator), "", ModifiedForbearanceIndicator)</f>
        <v/>
      </c>
      <c r="BY2" s="21" t="str">
        <f>IF(ISBLANK(ModifiedInterestOnlyIndicator),"",ModifiedInterestOnlyIndicator)</f>
        <v/>
      </c>
      <c r="BZ2" s="21"/>
      <c r="CA2" s="22" t="e">
        <f>IF(AND(ISBLANK(ModType), ISBLANK(NonPerformingModType)),"",VLOOKUP(IF(ISBLANK(ModType), NonPerformingModType, ModType),ModificationMethodLookup,2,FALSE))</f>
        <v>#NAME?</v>
      </c>
      <c r="CB2" s="3" t="s">
        <v>115</v>
      </c>
      <c r="CC2" s="3"/>
      <c r="CD2" s="22" t="e">
        <f>IF(AND(ISBLANK(ModType), ISBLANK(NonPerformingModType)),"",VLOOKUP(IF(ISBLANK(ModType), NonPerformingModType, ModType),ModificationMethodLookup,3,FALSE))</f>
        <v>#NAME?</v>
      </c>
      <c r="CE2" s="3"/>
      <c r="CF2" s="22" t="str">
        <f>IF(ISBLANK(ModifiedNegAmIndicator), "", ModifiedNegAmIndicator)</f>
        <v/>
      </c>
      <c r="CG2" s="3"/>
      <c r="CH2" s="3"/>
      <c r="CI2" s="3"/>
      <c r="CJ2" s="3"/>
      <c r="CK2" s="3"/>
      <c r="CL2" s="23"/>
      <c r="CM2" s="22" t="str">
        <f>IF(ISBLANK(PropertyAddress),"",TRIM(PropertyAddress))</f>
        <v/>
      </c>
      <c r="CN2" s="22"/>
      <c r="CO2" s="22" t="str">
        <f>IF(ISBLANK(PropertyCity),"",TRIM(PropertyCity))</f>
        <v/>
      </c>
      <c r="CP2" s="22" t="str">
        <f>IF(ISBLANK(PropertyState),"",TRIM(PropertyState))</f>
        <v/>
      </c>
      <c r="CQ2" s="22" t="str">
        <f>IF(ISBLANK(PropertyZip),"",TRIM(PropertyZip))</f>
        <v/>
      </c>
      <c r="CR2" s="19" t="str">
        <f>IF(ModifiedLoanBalance&gt;0,ModifiedLoanBalance,IF(NPModifiedLoanBalance&gt;0,NPModifiedLoanBalance,""))</f>
        <v/>
      </c>
      <c r="CS2" s="3" t="str">
        <f>IF(ISBLANK(PropertyValuationAmount), "", PropertyValuationAmount)</f>
        <v/>
      </c>
      <c r="CT2" s="3"/>
      <c r="CU2" s="3"/>
      <c r="CV2" s="3" t="str">
        <f>IF(ModifiedOccupancyType&gt;0,ModifiedOccupancyType,IF(NonPerformingOccupancyType&gt;0,NonPerformingOccupancyType,""))</f>
        <v/>
      </c>
      <c r="CW2" s="24" t="str">
        <f>IF(ISBLANK(ClosingCosts),"",TRIM(ClosingCosts))</f>
        <v/>
      </c>
      <c r="CX2" s="3"/>
      <c r="CY2" s="17"/>
      <c r="CZ2" s="24" t="str">
        <f>IF(ISBLANK(BorrowerFICO),"",TRIM(BorrowerFICO))</f>
        <v/>
      </c>
      <c r="DA2" s="24"/>
      <c r="DB2" s="24" t="str">
        <f>IF(EndorsementRequested="Y","Email","")</f>
        <v/>
      </c>
      <c r="DC2" s="3" t="str">
        <f>IF(ISBLANK(ServicerContactName),"",TRIM(ServicerContactName))</f>
        <v/>
      </c>
      <c r="DD2" s="23" t="str">
        <f>IF(ISBLANK(ServicerContactPhone),"",TEXT(TRIM(ServicerContactPhone), "###-###-####"))</f>
        <v/>
      </c>
      <c r="DE2" s="24"/>
      <c r="DF2" s="3" t="str">
        <f>IF(ISBLANK(ServicerContactEmail),"",TRIM(ServicerContactEmail))</f>
        <v/>
      </c>
      <c r="DG2" s="24" t="str">
        <f>IF(EndorsementRequested="Y","Email","")</f>
        <v/>
      </c>
      <c r="DH2" s="24"/>
      <c r="DI2" s="24"/>
      <c r="DJ2" s="24"/>
      <c r="DK2" s="24"/>
      <c r="DL2" s="24"/>
      <c r="DM2" s="22" t="str">
        <f>IF(OR(ISBLANK(ServicerMasterPolicyNumber), (AND(ISBLANK(ModType),ISBLANK(NonPerformingModType)))),"",IF(ISBLANK(ModType),"",IF(ModMethod="Lender Refi Radian Transfer",ServicerMasterPolicyNumber,"")))</f>
        <v/>
      </c>
      <c r="DN2" s="25" t="str">
        <f>IF(ISBLANK(NewProductType),"",TRIM(NewProductType))</f>
        <v/>
      </c>
      <c r="DO2" s="25" t="str">
        <f>IF(ISBLANK(NewRenewalType),"",TRIM(NewRenewalType))</f>
        <v/>
      </c>
      <c r="DP2" s="25" t="str">
        <f>IF(ISBLANK(PMTIndicator), "", PMTIndicator)</f>
        <v/>
      </c>
    </row>
    <row r="3" spans="1:120">
      <c r="AQ3" s="19" t="e">
        <f>IF(ISBLANK(NonPerformingModType),"",IF(VLOOKUP(NonPerformingModType,ModificationMethodLookup,4,FALSE)="N",IF(NPModifiedLoanBalance=0,"",NPModifiedLoanBalance),""))</f>
        <v>#NAME?</v>
      </c>
    </row>
    <row r="4" spans="1:120">
      <c r="BV4" s="3"/>
    </row>
    <row r="11" spans="1:120">
      <c r="BW11" s="23"/>
    </row>
  </sheetData>
  <sheetProtection selectLockedCells="1" selectUnlockedCells="1"/>
  <phoneticPr fontId="2" type="noConversion"/>
  <dataValidations count="1">
    <dataValidation allowBlank="1" showInputMessage="1" showErrorMessage="1" sqref="AZ2" xr:uid="{00000000-0002-0000-0100-000000000000}"/>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K56"/>
  <sheetViews>
    <sheetView zoomScale="125" zoomScaleNormal="125" zoomScalePageLayoutView="125" workbookViewId="0">
      <selection activeCell="AX2" sqref="AX2"/>
    </sheetView>
  </sheetViews>
  <sheetFormatPr defaultColWidth="9.28515625" defaultRowHeight="11.25"/>
  <cols>
    <col min="1" max="1" width="13.7109375" style="3" customWidth="1"/>
    <col min="2" max="2" width="12.28515625" style="3" customWidth="1"/>
    <col min="3" max="3" width="30.140625" style="3" customWidth="1"/>
    <col min="4" max="5" width="20.85546875" style="3" customWidth="1"/>
    <col min="6" max="6" width="51.85546875" style="3" customWidth="1"/>
    <col min="7" max="7" width="48.28515625" style="3" customWidth="1"/>
    <col min="8" max="8" width="19.28515625" style="3" customWidth="1"/>
    <col min="9" max="9" width="28" style="3" customWidth="1"/>
    <col min="10" max="10" width="32.7109375" style="3" customWidth="1"/>
    <col min="11" max="11" width="64.7109375" style="3" customWidth="1"/>
    <col min="12" max="12" width="22.28515625" style="3" customWidth="1"/>
    <col min="13" max="13" width="56.28515625" style="3" customWidth="1"/>
    <col min="14" max="14" width="39.28515625" style="3" customWidth="1"/>
    <col min="15" max="15" width="28" style="3" customWidth="1"/>
    <col min="16" max="16" width="18.85546875" style="3" customWidth="1"/>
    <col min="17" max="17" width="16" style="16" customWidth="1"/>
    <col min="18" max="18" width="12.28515625" style="16" customWidth="1"/>
    <col min="19" max="19" width="17.28515625" style="3" customWidth="1"/>
    <col min="20" max="20" width="55" style="3" customWidth="1"/>
    <col min="21" max="21" width="24" style="3" customWidth="1"/>
    <col min="22" max="22" width="45.140625" style="3" customWidth="1"/>
    <col min="23" max="23" width="14.28515625" style="3" customWidth="1"/>
    <col min="24" max="24" width="14.140625" style="3" customWidth="1"/>
    <col min="25" max="25" width="10.7109375" style="3" customWidth="1"/>
    <col min="26" max="26" width="34.28515625" style="3" customWidth="1"/>
    <col min="27" max="28" width="53" style="3" customWidth="1"/>
    <col min="29" max="16384" width="9.28515625" style="3"/>
  </cols>
  <sheetData>
    <row r="1" spans="1:37" s="2" customFormat="1" ht="33.75">
      <c r="A1" s="13" t="s">
        <v>14</v>
      </c>
      <c r="B1" s="13" t="s">
        <v>26</v>
      </c>
      <c r="C1" s="13" t="s">
        <v>27</v>
      </c>
      <c r="D1" s="13" t="s">
        <v>46</v>
      </c>
      <c r="E1" s="13" t="s">
        <v>52</v>
      </c>
      <c r="F1" s="13" t="s">
        <v>64</v>
      </c>
      <c r="G1" s="13" t="s">
        <v>87</v>
      </c>
      <c r="H1" s="13" t="s">
        <v>88</v>
      </c>
      <c r="I1" s="13" t="s">
        <v>90</v>
      </c>
      <c r="J1" s="13" t="s">
        <v>108</v>
      </c>
      <c r="K1" s="13" t="s">
        <v>171</v>
      </c>
      <c r="L1" s="13" t="s">
        <v>206</v>
      </c>
      <c r="M1" s="14" t="s">
        <v>168</v>
      </c>
      <c r="N1" s="14" t="s">
        <v>211</v>
      </c>
      <c r="O1" s="14" t="s">
        <v>210</v>
      </c>
      <c r="P1" s="5" t="s">
        <v>212</v>
      </c>
      <c r="Q1" s="14" t="s">
        <v>192</v>
      </c>
      <c r="R1" s="14" t="s">
        <v>193</v>
      </c>
      <c r="S1" s="40" t="s">
        <v>241</v>
      </c>
      <c r="T1" s="2" t="s">
        <v>251</v>
      </c>
      <c r="V1" s="2" t="s">
        <v>256</v>
      </c>
      <c r="W1" s="45" t="s">
        <v>284</v>
      </c>
      <c r="X1" s="45" t="s">
        <v>259</v>
      </c>
      <c r="Y1" s="2" t="s">
        <v>299</v>
      </c>
      <c r="Z1" s="2" t="s">
        <v>306</v>
      </c>
      <c r="AA1" s="2" t="s">
        <v>318</v>
      </c>
      <c r="AB1" s="2" t="s">
        <v>319</v>
      </c>
      <c r="AC1" s="2" t="s">
        <v>321</v>
      </c>
      <c r="AF1" s="2" t="s">
        <v>332</v>
      </c>
      <c r="AG1" s="2" t="s">
        <v>387</v>
      </c>
      <c r="AH1" s="13" t="s">
        <v>393</v>
      </c>
      <c r="AI1" s="2" t="s">
        <v>129</v>
      </c>
      <c r="AJ1" s="2" t="s">
        <v>394</v>
      </c>
      <c r="AK1" s="2" t="s">
        <v>121</v>
      </c>
    </row>
    <row r="2" spans="1:37">
      <c r="A2" s="3" t="s">
        <v>111</v>
      </c>
      <c r="B2" s="3" t="s">
        <v>112</v>
      </c>
      <c r="C2" s="3" t="s">
        <v>124</v>
      </c>
      <c r="D2" s="4" t="s">
        <v>114</v>
      </c>
      <c r="E2" s="3" t="s">
        <v>114</v>
      </c>
      <c r="F2" s="3" t="s">
        <v>140</v>
      </c>
      <c r="G2" s="3" t="s">
        <v>223</v>
      </c>
      <c r="H2" s="3" t="s">
        <v>115</v>
      </c>
      <c r="I2" s="15" t="s">
        <v>116</v>
      </c>
      <c r="J2" s="15" t="s">
        <v>160</v>
      </c>
      <c r="K2" s="3" t="s">
        <v>172</v>
      </c>
      <c r="L2" s="3" t="s">
        <v>205</v>
      </c>
      <c r="M2" s="3" t="s">
        <v>264</v>
      </c>
      <c r="N2" s="18" t="s">
        <v>215</v>
      </c>
      <c r="O2" s="41" t="s">
        <v>158</v>
      </c>
      <c r="P2" s="18" t="s">
        <v>178</v>
      </c>
      <c r="Q2" s="42" t="s">
        <v>178</v>
      </c>
      <c r="R2" s="42" t="s">
        <v>179</v>
      </c>
      <c r="S2" s="18" t="s">
        <v>239</v>
      </c>
      <c r="T2" s="39" t="s">
        <v>264</v>
      </c>
      <c r="U2" s="41" t="s">
        <v>158</v>
      </c>
      <c r="V2" s="3" t="s">
        <v>295</v>
      </c>
      <c r="W2" s="3" t="s">
        <v>285</v>
      </c>
      <c r="X2" s="3" t="s">
        <v>178</v>
      </c>
      <c r="Y2" s="54" t="s">
        <v>300</v>
      </c>
      <c r="Z2" s="39" t="s">
        <v>302</v>
      </c>
      <c r="AA2" s="295" t="s">
        <v>236</v>
      </c>
      <c r="AB2" s="297" t="s">
        <v>320</v>
      </c>
      <c r="AC2" s="3" t="s">
        <v>300</v>
      </c>
      <c r="AD2" s="39" t="s">
        <v>302</v>
      </c>
      <c r="AF2" s="3" t="s">
        <v>333</v>
      </c>
      <c r="AG2" s="3" t="s">
        <v>388</v>
      </c>
      <c r="AH2" s="3" t="s">
        <v>114</v>
      </c>
      <c r="AI2" s="3" t="s">
        <v>178</v>
      </c>
      <c r="AJ2" s="3" t="s">
        <v>178</v>
      </c>
      <c r="AK2" s="3" t="s">
        <v>178</v>
      </c>
    </row>
    <row r="3" spans="1:37">
      <c r="A3" s="3" t="s">
        <v>118</v>
      </c>
      <c r="B3" s="3" t="s">
        <v>121</v>
      </c>
      <c r="C3" s="3" t="s">
        <v>125</v>
      </c>
      <c r="D3" s="4" t="s">
        <v>128</v>
      </c>
      <c r="E3" s="3" t="s">
        <v>219</v>
      </c>
      <c r="F3" s="3" t="s">
        <v>141</v>
      </c>
      <c r="G3" s="3" t="s">
        <v>231</v>
      </c>
      <c r="H3" s="3" t="s">
        <v>154</v>
      </c>
      <c r="I3" s="15" t="s">
        <v>158</v>
      </c>
      <c r="J3" s="15" t="s">
        <v>161</v>
      </c>
      <c r="K3" s="3" t="s">
        <v>173</v>
      </c>
      <c r="L3" s="3" t="s">
        <v>203</v>
      </c>
      <c r="M3" s="3" t="s">
        <v>265</v>
      </c>
      <c r="N3" s="18" t="s">
        <v>215</v>
      </c>
      <c r="O3" s="41" t="s">
        <v>158</v>
      </c>
      <c r="P3" s="18" t="s">
        <v>178</v>
      </c>
      <c r="Q3" s="42" t="s">
        <v>179</v>
      </c>
      <c r="R3" s="42" t="s">
        <v>178</v>
      </c>
      <c r="S3" s="18" t="s">
        <v>238</v>
      </c>
      <c r="T3" s="39" t="s">
        <v>265</v>
      </c>
      <c r="U3" s="41" t="s">
        <v>158</v>
      </c>
      <c r="V3" s="3" t="s">
        <v>296</v>
      </c>
      <c r="W3" s="3" t="s">
        <v>286</v>
      </c>
      <c r="X3" s="3" t="s">
        <v>179</v>
      </c>
      <c r="Y3" s="54" t="s">
        <v>301</v>
      </c>
      <c r="Z3" s="39" t="s">
        <v>303</v>
      </c>
      <c r="AA3" s="296"/>
      <c r="AB3" s="296"/>
      <c r="AC3" s="3" t="s">
        <v>300</v>
      </c>
      <c r="AD3" s="39" t="s">
        <v>303</v>
      </c>
      <c r="AF3" s="3" t="s">
        <v>334</v>
      </c>
      <c r="AG3" s="3" t="s">
        <v>389</v>
      </c>
      <c r="AH3" s="3" t="s">
        <v>219</v>
      </c>
      <c r="AI3" s="3" t="s">
        <v>179</v>
      </c>
      <c r="AJ3" s="3" t="s">
        <v>179</v>
      </c>
      <c r="AK3" s="3" t="s">
        <v>179</v>
      </c>
    </row>
    <row r="4" spans="1:37">
      <c r="A4" s="3" t="s">
        <v>119</v>
      </c>
      <c r="B4" s="3" t="s">
        <v>117</v>
      </c>
      <c r="C4" s="3" t="s">
        <v>113</v>
      </c>
      <c r="D4" s="4" t="s">
        <v>129</v>
      </c>
      <c r="E4" s="3" t="s">
        <v>220</v>
      </c>
      <c r="F4" s="3" t="s">
        <v>142</v>
      </c>
      <c r="G4" s="3" t="s">
        <v>215</v>
      </c>
      <c r="H4" s="3" t="s">
        <v>155</v>
      </c>
      <c r="I4" s="15" t="s">
        <v>159</v>
      </c>
      <c r="J4" s="15" t="s">
        <v>162</v>
      </c>
      <c r="K4" s="3" t="s">
        <v>174</v>
      </c>
      <c r="M4" s="3" t="s">
        <v>269</v>
      </c>
      <c r="N4" s="18" t="s">
        <v>230</v>
      </c>
      <c r="O4" s="41" t="s">
        <v>158</v>
      </c>
      <c r="P4" s="18" t="s">
        <v>178</v>
      </c>
      <c r="Q4" s="42"/>
      <c r="R4" s="42"/>
      <c r="S4" s="18"/>
      <c r="T4" s="39" t="s">
        <v>269</v>
      </c>
      <c r="U4" s="41" t="s">
        <v>158</v>
      </c>
      <c r="V4" s="3" t="s">
        <v>297</v>
      </c>
      <c r="Z4" s="39" t="s">
        <v>304</v>
      </c>
      <c r="AA4" s="296"/>
      <c r="AB4" s="296"/>
      <c r="AC4" s="3" t="s">
        <v>300</v>
      </c>
      <c r="AD4" s="39" t="s">
        <v>304</v>
      </c>
      <c r="AF4" s="3" t="s">
        <v>335</v>
      </c>
      <c r="AG4" s="3" t="s">
        <v>390</v>
      </c>
      <c r="AH4" s="3" t="s">
        <v>220</v>
      </c>
    </row>
    <row r="5" spans="1:37">
      <c r="A5" s="3" t="s">
        <v>120</v>
      </c>
      <c r="B5" s="3" t="s">
        <v>122</v>
      </c>
      <c r="C5" s="3" t="s">
        <v>126</v>
      </c>
      <c r="D5" s="4" t="s">
        <v>130</v>
      </c>
      <c r="E5" s="3" t="s">
        <v>131</v>
      </c>
      <c r="F5" s="3" t="s">
        <v>143</v>
      </c>
      <c r="G5" s="3" t="s">
        <v>230</v>
      </c>
      <c r="H5" s="3" t="s">
        <v>156</v>
      </c>
      <c r="I5" s="3" t="s">
        <v>276</v>
      </c>
      <c r="K5" s="3" t="s">
        <v>175</v>
      </c>
      <c r="M5" s="3" t="s">
        <v>270</v>
      </c>
      <c r="N5" s="18" t="s">
        <v>231</v>
      </c>
      <c r="O5" s="41" t="s">
        <v>158</v>
      </c>
      <c r="P5" s="18" t="s">
        <v>178</v>
      </c>
      <c r="Q5" s="42"/>
      <c r="R5" s="42"/>
      <c r="S5" s="18"/>
      <c r="T5" s="39" t="s">
        <v>270</v>
      </c>
      <c r="U5" s="41" t="s">
        <v>158</v>
      </c>
      <c r="V5" s="3" t="s">
        <v>298</v>
      </c>
      <c r="Z5" s="39" t="s">
        <v>305</v>
      </c>
      <c r="AA5" s="296"/>
      <c r="AB5" s="296"/>
      <c r="AC5" s="3" t="s">
        <v>300</v>
      </c>
      <c r="AD5" s="39" t="s">
        <v>305</v>
      </c>
      <c r="AF5" s="3" t="s">
        <v>336</v>
      </c>
      <c r="AH5" s="3" t="s">
        <v>131</v>
      </c>
    </row>
    <row r="6" spans="1:37">
      <c r="B6" s="3" t="s">
        <v>123</v>
      </c>
      <c r="C6" s="3" t="s">
        <v>127</v>
      </c>
      <c r="E6" s="3" t="s">
        <v>132</v>
      </c>
      <c r="F6" s="3" t="s">
        <v>144</v>
      </c>
      <c r="G6" s="3" t="s">
        <v>216</v>
      </c>
      <c r="H6" s="3" t="s">
        <v>157</v>
      </c>
      <c r="K6" s="3" t="s">
        <v>180</v>
      </c>
      <c r="M6" s="3" t="s">
        <v>250</v>
      </c>
      <c r="N6" s="18" t="s">
        <v>216</v>
      </c>
      <c r="O6" s="41" t="s">
        <v>158</v>
      </c>
      <c r="P6" s="18" t="s">
        <v>178</v>
      </c>
      <c r="Q6" s="42"/>
      <c r="R6" s="42"/>
      <c r="S6" s="18"/>
      <c r="T6" s="39" t="s">
        <v>250</v>
      </c>
      <c r="U6" s="41" t="s">
        <v>158</v>
      </c>
      <c r="V6" s="3" t="s">
        <v>255</v>
      </c>
      <c r="AA6" s="296"/>
      <c r="AB6" s="296"/>
      <c r="AC6" s="3" t="s">
        <v>301</v>
      </c>
      <c r="AD6" s="39" t="s">
        <v>264</v>
      </c>
      <c r="AF6" s="3" t="s">
        <v>337</v>
      </c>
      <c r="AH6" s="3" t="s">
        <v>132</v>
      </c>
    </row>
    <row r="7" spans="1:37">
      <c r="C7" s="3" t="s">
        <v>12</v>
      </c>
      <c r="E7" s="3" t="s">
        <v>133</v>
      </c>
      <c r="F7" s="3" t="s">
        <v>145</v>
      </c>
      <c r="G7" s="3" t="s">
        <v>125</v>
      </c>
      <c r="K7" s="3" t="s">
        <v>12</v>
      </c>
      <c r="M7" s="18" t="s">
        <v>207</v>
      </c>
      <c r="N7" s="18" t="s">
        <v>153</v>
      </c>
      <c r="O7" s="41" t="s">
        <v>116</v>
      </c>
      <c r="P7" s="18" t="s">
        <v>179</v>
      </c>
      <c r="Q7" s="42"/>
      <c r="R7" s="42"/>
      <c r="S7" s="18"/>
      <c r="T7" s="39" t="s">
        <v>266</v>
      </c>
      <c r="U7" s="41" t="s">
        <v>274</v>
      </c>
      <c r="V7" s="3" t="s">
        <v>208</v>
      </c>
      <c r="AA7" s="296"/>
      <c r="AB7" s="296"/>
      <c r="AC7" s="3" t="s">
        <v>301</v>
      </c>
      <c r="AD7" s="39" t="s">
        <v>265</v>
      </c>
      <c r="AF7" s="3" t="s">
        <v>338</v>
      </c>
      <c r="AH7" s="3" t="s">
        <v>133</v>
      </c>
    </row>
    <row r="8" spans="1:37">
      <c r="E8" s="3" t="s">
        <v>134</v>
      </c>
      <c r="F8" s="3" t="s">
        <v>146</v>
      </c>
      <c r="G8" s="3" t="s">
        <v>113</v>
      </c>
      <c r="M8" s="18" t="s">
        <v>208</v>
      </c>
      <c r="N8" s="18" t="s">
        <v>152</v>
      </c>
      <c r="O8" s="41" t="s">
        <v>116</v>
      </c>
      <c r="P8" s="18" t="s">
        <v>179</v>
      </c>
      <c r="Q8" s="42"/>
      <c r="R8" s="42"/>
      <c r="S8" s="18"/>
      <c r="T8" s="39" t="s">
        <v>263</v>
      </c>
      <c r="U8" s="41" t="s">
        <v>274</v>
      </c>
      <c r="V8" s="18"/>
      <c r="AA8" s="296"/>
      <c r="AB8" s="296"/>
      <c r="AC8" s="3" t="s">
        <v>301</v>
      </c>
      <c r="AD8" s="39" t="s">
        <v>269</v>
      </c>
      <c r="AF8" s="3" t="s">
        <v>339</v>
      </c>
      <c r="AH8" s="3" t="s">
        <v>134</v>
      </c>
    </row>
    <row r="9" spans="1:37">
      <c r="E9" s="3" t="s">
        <v>135</v>
      </c>
      <c r="F9" s="3" t="s">
        <v>12</v>
      </c>
      <c r="G9" s="3" t="s">
        <v>127</v>
      </c>
      <c r="M9" s="3" t="s">
        <v>266</v>
      </c>
      <c r="N9" s="18" t="s">
        <v>275</v>
      </c>
      <c r="O9" s="41" t="s">
        <v>274</v>
      </c>
      <c r="P9" s="18" t="s">
        <v>178</v>
      </c>
      <c r="Q9" s="42"/>
      <c r="R9" s="42"/>
      <c r="S9" s="18"/>
      <c r="T9" s="39" t="s">
        <v>267</v>
      </c>
      <c r="U9" s="41" t="s">
        <v>274</v>
      </c>
      <c r="AA9" s="296"/>
      <c r="AB9" s="296"/>
      <c r="AC9" s="3" t="s">
        <v>301</v>
      </c>
      <c r="AD9" s="39" t="s">
        <v>270</v>
      </c>
      <c r="AF9" s="3" t="s">
        <v>340</v>
      </c>
      <c r="AH9" s="3" t="s">
        <v>135</v>
      </c>
    </row>
    <row r="10" spans="1:37">
      <c r="E10" s="3" t="s">
        <v>136</v>
      </c>
      <c r="F10" s="3" t="s">
        <v>147</v>
      </c>
      <c r="G10" s="3" t="s">
        <v>152</v>
      </c>
      <c r="M10" s="3" t="s">
        <v>263</v>
      </c>
      <c r="N10" s="18" t="s">
        <v>275</v>
      </c>
      <c r="O10" s="41" t="s">
        <v>274</v>
      </c>
      <c r="P10" s="18" t="s">
        <v>178</v>
      </c>
      <c r="Q10" s="42"/>
      <c r="R10" s="42"/>
      <c r="S10" s="18"/>
      <c r="T10" s="39" t="s">
        <v>268</v>
      </c>
      <c r="U10" s="41" t="s">
        <v>274</v>
      </c>
      <c r="AA10" s="296"/>
      <c r="AB10" s="296"/>
      <c r="AC10" s="3" t="s">
        <v>301</v>
      </c>
      <c r="AD10" s="39" t="s">
        <v>250</v>
      </c>
      <c r="AF10" s="3" t="s">
        <v>341</v>
      </c>
      <c r="AH10" s="3" t="s">
        <v>136</v>
      </c>
    </row>
    <row r="11" spans="1:37" ht="12">
      <c r="E11" s="3" t="s">
        <v>137</v>
      </c>
      <c r="F11" s="3" t="s">
        <v>148</v>
      </c>
      <c r="G11" s="3" t="s">
        <v>153</v>
      </c>
      <c r="M11" s="3" t="s">
        <v>267</v>
      </c>
      <c r="N11" s="3" t="s">
        <v>292</v>
      </c>
      <c r="O11" s="41" t="s">
        <v>274</v>
      </c>
      <c r="P11" s="3" t="s">
        <v>178</v>
      </c>
      <c r="AA11" s="55"/>
      <c r="AC11" s="3" t="s">
        <v>301</v>
      </c>
      <c r="AD11" s="39" t="s">
        <v>266</v>
      </c>
      <c r="AF11" s="3" t="s">
        <v>342</v>
      </c>
      <c r="AH11" s="3" t="s">
        <v>137</v>
      </c>
    </row>
    <row r="12" spans="1:37" ht="12">
      <c r="E12" s="3" t="s">
        <v>138</v>
      </c>
      <c r="F12" s="3" t="s">
        <v>149</v>
      </c>
      <c r="G12" s="18" t="s">
        <v>275</v>
      </c>
      <c r="M12" s="3" t="s">
        <v>268</v>
      </c>
      <c r="N12" s="3" t="s">
        <v>292</v>
      </c>
      <c r="O12" s="41" t="s">
        <v>274</v>
      </c>
      <c r="P12" s="3" t="s">
        <v>178</v>
      </c>
      <c r="AA12" s="55"/>
      <c r="AC12" s="3" t="s">
        <v>301</v>
      </c>
      <c r="AD12" s="39" t="s">
        <v>263</v>
      </c>
      <c r="AF12" s="3" t="s">
        <v>343</v>
      </c>
      <c r="AH12" s="3" t="s">
        <v>138</v>
      </c>
    </row>
    <row r="13" spans="1:37" ht="12">
      <c r="E13" s="3" t="s">
        <v>139</v>
      </c>
      <c r="F13" s="3" t="s">
        <v>150</v>
      </c>
      <c r="G13" s="3" t="s">
        <v>292</v>
      </c>
      <c r="M13" s="3" t="s">
        <v>252</v>
      </c>
      <c r="N13" s="18" t="s">
        <v>125</v>
      </c>
      <c r="O13" s="41" t="s">
        <v>116</v>
      </c>
      <c r="P13" s="3" t="s">
        <v>179</v>
      </c>
      <c r="T13"/>
      <c r="AA13" s="55"/>
      <c r="AC13" s="3" t="s">
        <v>301</v>
      </c>
      <c r="AD13" s="39" t="s">
        <v>267</v>
      </c>
      <c r="AF13" s="3" t="s">
        <v>344</v>
      </c>
      <c r="AH13" s="3" t="s">
        <v>139</v>
      </c>
    </row>
    <row r="14" spans="1:37" ht="12">
      <c r="F14" s="3" t="s">
        <v>151</v>
      </c>
      <c r="G14" s="3" t="s">
        <v>277</v>
      </c>
      <c r="M14" s="3" t="s">
        <v>253</v>
      </c>
      <c r="N14" s="18" t="s">
        <v>113</v>
      </c>
      <c r="O14" s="41" t="s">
        <v>116</v>
      </c>
      <c r="P14" s="3" t="s">
        <v>179</v>
      </c>
      <c r="T14"/>
      <c r="AA14" s="55"/>
      <c r="AC14" s="3" t="s">
        <v>301</v>
      </c>
      <c r="AD14" s="39" t="s">
        <v>268</v>
      </c>
      <c r="AF14" s="3" t="s">
        <v>345</v>
      </c>
    </row>
    <row r="15" spans="1:37" ht="12">
      <c r="G15" s="18" t="s">
        <v>288</v>
      </c>
      <c r="M15" s="3" t="s">
        <v>254</v>
      </c>
      <c r="N15" s="18" t="s">
        <v>277</v>
      </c>
      <c r="O15" s="41" t="s">
        <v>116</v>
      </c>
      <c r="P15" s="3" t="s">
        <v>179</v>
      </c>
      <c r="T15"/>
      <c r="AF15" s="3" t="s">
        <v>346</v>
      </c>
    </row>
    <row r="16" spans="1:37" ht="12">
      <c r="G16" s="18" t="s">
        <v>289</v>
      </c>
      <c r="M16" s="3" t="s">
        <v>255</v>
      </c>
      <c r="N16" s="18" t="s">
        <v>153</v>
      </c>
      <c r="O16" s="41" t="s">
        <v>116</v>
      </c>
      <c r="P16" s="3" t="s">
        <v>179</v>
      </c>
      <c r="T16"/>
      <c r="AF16" s="3" t="s">
        <v>347</v>
      </c>
    </row>
    <row r="17" spans="7:32" ht="12">
      <c r="G17" s="18" t="s">
        <v>290</v>
      </c>
      <c r="M17" s="18" t="s">
        <v>288</v>
      </c>
      <c r="N17" s="18" t="s">
        <v>288</v>
      </c>
      <c r="O17" s="41" t="s">
        <v>116</v>
      </c>
      <c r="P17" s="3" t="s">
        <v>179</v>
      </c>
      <c r="T17"/>
      <c r="AF17" s="3" t="s">
        <v>348</v>
      </c>
    </row>
    <row r="18" spans="7:32">
      <c r="G18" s="18" t="s">
        <v>328</v>
      </c>
      <c r="M18" s="18" t="s">
        <v>289</v>
      </c>
      <c r="N18" s="18" t="s">
        <v>289</v>
      </c>
      <c r="O18" s="41" t="s">
        <v>116</v>
      </c>
      <c r="P18" s="3" t="s">
        <v>179</v>
      </c>
      <c r="R18" s="3"/>
      <c r="AF18" s="3" t="s">
        <v>349</v>
      </c>
    </row>
    <row r="19" spans="7:32">
      <c r="G19" s="18" t="s">
        <v>329</v>
      </c>
      <c r="M19" s="18" t="s">
        <v>290</v>
      </c>
      <c r="N19" s="18" t="s">
        <v>290</v>
      </c>
      <c r="O19" s="41" t="s">
        <v>116</v>
      </c>
      <c r="P19" s="3" t="s">
        <v>179</v>
      </c>
      <c r="AF19" s="3" t="s">
        <v>350</v>
      </c>
    </row>
    <row r="20" spans="7:32">
      <c r="G20" s="18" t="s">
        <v>326</v>
      </c>
      <c r="M20" s="18" t="s">
        <v>302</v>
      </c>
      <c r="N20" s="18" t="s">
        <v>328</v>
      </c>
      <c r="O20" s="41" t="s">
        <v>158</v>
      </c>
      <c r="P20" s="3" t="s">
        <v>179</v>
      </c>
      <c r="AF20" s="3" t="s">
        <v>351</v>
      </c>
    </row>
    <row r="21" spans="7:32">
      <c r="G21" s="18" t="s">
        <v>327</v>
      </c>
      <c r="M21" s="18" t="s">
        <v>303</v>
      </c>
      <c r="N21" s="18" t="s">
        <v>329</v>
      </c>
      <c r="O21" s="41" t="s">
        <v>274</v>
      </c>
      <c r="P21" s="3" t="s">
        <v>179</v>
      </c>
      <c r="AF21" s="3" t="s">
        <v>352</v>
      </c>
    </row>
    <row r="22" spans="7:32">
      <c r="G22" s="18" t="s">
        <v>295</v>
      </c>
      <c r="M22" s="18" t="s">
        <v>304</v>
      </c>
      <c r="N22" s="18" t="s">
        <v>326</v>
      </c>
      <c r="O22" s="41" t="s">
        <v>158</v>
      </c>
      <c r="P22" s="3" t="s">
        <v>179</v>
      </c>
      <c r="AF22" s="3" t="s">
        <v>353</v>
      </c>
    </row>
    <row r="23" spans="7:32">
      <c r="G23" s="18" t="s">
        <v>296</v>
      </c>
      <c r="M23" s="18" t="s">
        <v>305</v>
      </c>
      <c r="N23" s="18" t="s">
        <v>327</v>
      </c>
      <c r="O23" s="41" t="s">
        <v>274</v>
      </c>
      <c r="P23" s="3" t="s">
        <v>179</v>
      </c>
      <c r="AF23" s="3" t="s">
        <v>354</v>
      </c>
    </row>
    <row r="24" spans="7:32">
      <c r="G24" s="18" t="s">
        <v>297</v>
      </c>
      <c r="M24" s="18" t="s">
        <v>295</v>
      </c>
      <c r="N24" s="18" t="s">
        <v>295</v>
      </c>
      <c r="O24" s="41" t="s">
        <v>116</v>
      </c>
      <c r="P24" s="3" t="s">
        <v>179</v>
      </c>
      <c r="AF24" s="3" t="s">
        <v>355</v>
      </c>
    </row>
    <row r="25" spans="7:32">
      <c r="G25" s="18" t="s">
        <v>298</v>
      </c>
      <c r="M25" s="18" t="s">
        <v>296</v>
      </c>
      <c r="N25" s="18" t="s">
        <v>296</v>
      </c>
      <c r="O25" s="41" t="s">
        <v>116</v>
      </c>
      <c r="P25" s="3" t="s">
        <v>179</v>
      </c>
      <c r="AF25" s="3" t="s">
        <v>356</v>
      </c>
    </row>
    <row r="26" spans="7:32">
      <c r="M26" s="18" t="s">
        <v>297</v>
      </c>
      <c r="N26" s="18" t="s">
        <v>297</v>
      </c>
      <c r="O26" s="41" t="s">
        <v>116</v>
      </c>
      <c r="P26" s="3" t="s">
        <v>179</v>
      </c>
      <c r="AF26" s="3" t="s">
        <v>357</v>
      </c>
    </row>
    <row r="27" spans="7:32">
      <c r="M27" s="18" t="s">
        <v>298</v>
      </c>
      <c r="N27" s="18" t="s">
        <v>298</v>
      </c>
      <c r="O27" s="41" t="s">
        <v>116</v>
      </c>
      <c r="P27" s="3" t="s">
        <v>179</v>
      </c>
      <c r="AF27" s="3" t="s">
        <v>358</v>
      </c>
    </row>
    <row r="28" spans="7:32">
      <c r="M28" s="39"/>
      <c r="N28" s="18"/>
      <c r="O28" s="18"/>
      <c r="AF28" s="3" t="s">
        <v>359</v>
      </c>
    </row>
    <row r="29" spans="7:32">
      <c r="M29" s="39"/>
      <c r="N29" s="18"/>
      <c r="O29" s="18"/>
      <c r="AF29" s="3" t="s">
        <v>360</v>
      </c>
    </row>
    <row r="30" spans="7:32">
      <c r="M30" s="39"/>
      <c r="N30" s="18"/>
      <c r="O30" s="18"/>
      <c r="AF30" s="3" t="s">
        <v>361</v>
      </c>
    </row>
    <row r="31" spans="7:32">
      <c r="M31" s="18"/>
      <c r="N31" s="18"/>
      <c r="O31" s="18"/>
      <c r="AF31" s="3" t="s">
        <v>362</v>
      </c>
    </row>
    <row r="32" spans="7:32">
      <c r="M32" s="18"/>
      <c r="AF32" s="3" t="s">
        <v>363</v>
      </c>
    </row>
    <row r="33" spans="13:32">
      <c r="M33" s="18"/>
      <c r="AF33" s="3" t="s">
        <v>364</v>
      </c>
    </row>
    <row r="34" spans="13:32">
      <c r="M34" s="18"/>
      <c r="AF34" s="3" t="s">
        <v>365</v>
      </c>
    </row>
    <row r="35" spans="13:32">
      <c r="M35" s="18"/>
      <c r="AF35" s="3" t="s">
        <v>366</v>
      </c>
    </row>
    <row r="36" spans="13:32">
      <c r="M36" s="18"/>
      <c r="AF36" s="3" t="s">
        <v>367</v>
      </c>
    </row>
    <row r="37" spans="13:32">
      <c r="M37" s="18"/>
      <c r="AF37" s="3" t="s">
        <v>368</v>
      </c>
    </row>
    <row r="38" spans="13:32">
      <c r="AF38" s="3" t="s">
        <v>369</v>
      </c>
    </row>
    <row r="39" spans="13:32">
      <c r="AF39" s="3" t="s">
        <v>331</v>
      </c>
    </row>
    <row r="40" spans="13:32">
      <c r="AF40" s="3" t="s">
        <v>370</v>
      </c>
    </row>
    <row r="41" spans="13:32">
      <c r="AF41" s="3" t="s">
        <v>371</v>
      </c>
    </row>
    <row r="42" spans="13:32">
      <c r="AF42" s="3" t="s">
        <v>372</v>
      </c>
    </row>
    <row r="43" spans="13:32">
      <c r="AF43" s="3" t="s">
        <v>373</v>
      </c>
    </row>
    <row r="44" spans="13:32">
      <c r="AF44" s="3" t="s">
        <v>374</v>
      </c>
    </row>
    <row r="45" spans="13:32">
      <c r="AF45" s="3" t="s">
        <v>375</v>
      </c>
    </row>
    <row r="46" spans="13:32">
      <c r="AF46" s="3" t="s">
        <v>376</v>
      </c>
    </row>
    <row r="47" spans="13:32">
      <c r="AF47" s="3" t="s">
        <v>377</v>
      </c>
    </row>
    <row r="48" spans="13:32">
      <c r="AF48" s="3" t="s">
        <v>378</v>
      </c>
    </row>
    <row r="49" spans="32:32">
      <c r="AF49" s="3" t="s">
        <v>379</v>
      </c>
    </row>
    <row r="50" spans="32:32">
      <c r="AF50" s="3" t="s">
        <v>380</v>
      </c>
    </row>
    <row r="51" spans="32:32">
      <c r="AF51" s="3" t="s">
        <v>381</v>
      </c>
    </row>
    <row r="52" spans="32:32">
      <c r="AF52" s="3" t="s">
        <v>382</v>
      </c>
    </row>
    <row r="53" spans="32:32">
      <c r="AF53" s="3" t="s">
        <v>383</v>
      </c>
    </row>
    <row r="54" spans="32:32">
      <c r="AF54" s="3" t="s">
        <v>384</v>
      </c>
    </row>
    <row r="55" spans="32:32">
      <c r="AF55" s="3" t="s">
        <v>385</v>
      </c>
    </row>
    <row r="56" spans="32:32">
      <c r="AF56" s="3" t="s">
        <v>386</v>
      </c>
    </row>
  </sheetData>
  <sheetProtection selectLockedCells="1" selectUnlockedCells="1"/>
  <mergeCells count="2">
    <mergeCell ref="AA2:AA10"/>
    <mergeCell ref="AB2:AB10"/>
  </mergeCells>
  <phoneticPr fontId="2" type="noConversion"/>
  <printOptions gridLines="1"/>
  <pageMargins left="0.7" right="0.7" top="0.75" bottom="0.75" header="0.3" footer="0.3"/>
  <pageSetup scale="85"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29"/>
  <sheetViews>
    <sheetView workbookViewId="0">
      <pane ySplit="1" topLeftCell="A17" activePane="bottomLeft" state="frozen"/>
      <selection pane="bottomLeft" activeCell="C30" sqref="C30"/>
    </sheetView>
  </sheetViews>
  <sheetFormatPr defaultColWidth="9.28515625" defaultRowHeight="12.75"/>
  <cols>
    <col min="1" max="1" width="12.7109375" style="9" customWidth="1"/>
    <col min="2" max="2" width="8" style="9" customWidth="1"/>
    <col min="3" max="3" width="118.7109375" style="6" customWidth="1"/>
    <col min="4" max="16384" width="9.28515625" style="6"/>
  </cols>
  <sheetData>
    <row r="1" spans="1:3" s="12" customFormat="1" ht="25.35" customHeight="1">
      <c r="A1" s="10" t="s">
        <v>177</v>
      </c>
      <c r="B1" s="10" t="s">
        <v>181</v>
      </c>
      <c r="C1" s="11" t="s">
        <v>182</v>
      </c>
    </row>
    <row r="2" spans="1:3">
      <c r="A2" s="7">
        <v>38450</v>
      </c>
      <c r="B2" s="8">
        <v>1</v>
      </c>
      <c r="C2" s="6" t="s">
        <v>183</v>
      </c>
    </row>
    <row r="3" spans="1:3">
      <c r="A3" s="298">
        <v>38450</v>
      </c>
      <c r="B3" s="299">
        <v>2</v>
      </c>
      <c r="C3" s="6" t="s">
        <v>186</v>
      </c>
    </row>
    <row r="4" spans="1:3">
      <c r="A4" s="298"/>
      <c r="B4" s="299"/>
      <c r="C4" s="6" t="s">
        <v>185</v>
      </c>
    </row>
    <row r="5" spans="1:3">
      <c r="A5" s="298"/>
      <c r="B5" s="299"/>
      <c r="C5" s="6" t="s">
        <v>187</v>
      </c>
    </row>
    <row r="6" spans="1:3">
      <c r="A6" s="298"/>
      <c r="B6" s="299"/>
      <c r="C6" s="6" t="s">
        <v>184</v>
      </c>
    </row>
    <row r="7" spans="1:3">
      <c r="A7" s="298"/>
      <c r="B7" s="299"/>
      <c r="C7" s="6" t="s">
        <v>188</v>
      </c>
    </row>
    <row r="8" spans="1:3">
      <c r="A8" s="298"/>
      <c r="B8" s="299"/>
      <c r="C8" s="6" t="s">
        <v>190</v>
      </c>
    </row>
    <row r="9" spans="1:3">
      <c r="A9" s="298"/>
      <c r="B9" s="299"/>
      <c r="C9" s="6" t="s">
        <v>189</v>
      </c>
    </row>
    <row r="10" spans="1:3">
      <c r="A10" s="7">
        <v>38450</v>
      </c>
      <c r="B10" s="8">
        <v>2.1</v>
      </c>
      <c r="C10" s="6" t="s">
        <v>191</v>
      </c>
    </row>
    <row r="11" spans="1:3">
      <c r="A11" s="7">
        <v>39916</v>
      </c>
      <c r="B11" s="8">
        <v>2.2000000000000002</v>
      </c>
      <c r="C11" s="6" t="s">
        <v>194</v>
      </c>
    </row>
    <row r="12" spans="1:3" ht="38.25">
      <c r="A12" s="43">
        <v>39931</v>
      </c>
      <c r="B12" s="44">
        <v>3</v>
      </c>
      <c r="C12" s="34" t="s">
        <v>204</v>
      </c>
    </row>
    <row r="13" spans="1:3">
      <c r="A13" s="43">
        <v>39933</v>
      </c>
      <c r="B13" s="37">
        <v>3.1</v>
      </c>
      <c r="C13" s="6" t="s">
        <v>209</v>
      </c>
    </row>
    <row r="14" spans="1:3" ht="38.25">
      <c r="A14" s="43">
        <v>39937</v>
      </c>
      <c r="B14" s="38">
        <v>3.2</v>
      </c>
      <c r="C14" s="36" t="s">
        <v>213</v>
      </c>
    </row>
    <row r="15" spans="1:3" ht="25.5">
      <c r="A15" s="43">
        <v>39945</v>
      </c>
      <c r="B15" s="38">
        <v>3.3</v>
      </c>
      <c r="C15" s="36" t="s">
        <v>214</v>
      </c>
    </row>
    <row r="16" spans="1:3" ht="25.5">
      <c r="A16" s="43">
        <v>39966</v>
      </c>
      <c r="B16" s="38">
        <v>3.4</v>
      </c>
      <c r="C16" s="36" t="s">
        <v>217</v>
      </c>
    </row>
    <row r="17" spans="1:3" ht="25.5">
      <c r="A17" s="43">
        <v>39969</v>
      </c>
      <c r="B17" s="38">
        <v>3.5</v>
      </c>
      <c r="C17" s="36" t="s">
        <v>218</v>
      </c>
    </row>
    <row r="18" spans="1:3" ht="38.25">
      <c r="A18" s="43">
        <v>40007</v>
      </c>
      <c r="B18" s="38">
        <v>3.6</v>
      </c>
      <c r="C18" s="36" t="s">
        <v>222</v>
      </c>
    </row>
    <row r="19" spans="1:3" ht="25.5">
      <c r="A19" s="43">
        <v>40070</v>
      </c>
      <c r="B19" s="38">
        <v>4</v>
      </c>
      <c r="C19" s="36" t="s">
        <v>228</v>
      </c>
    </row>
    <row r="20" spans="1:3">
      <c r="A20" s="43">
        <v>40078</v>
      </c>
      <c r="B20" s="38">
        <v>4.0999999999999996</v>
      </c>
      <c r="C20" s="36" t="s">
        <v>227</v>
      </c>
    </row>
    <row r="21" spans="1:3">
      <c r="A21" s="43">
        <v>40078</v>
      </c>
      <c r="B21" s="38">
        <v>4.2</v>
      </c>
      <c r="C21" s="36" t="s">
        <v>229</v>
      </c>
    </row>
    <row r="22" spans="1:3">
      <c r="A22" s="43">
        <v>40154</v>
      </c>
      <c r="B22" s="38">
        <v>5</v>
      </c>
      <c r="C22" s="36" t="s">
        <v>233</v>
      </c>
    </row>
    <row r="23" spans="1:3">
      <c r="A23" s="43">
        <v>40176</v>
      </c>
      <c r="B23" s="38">
        <v>5.0999999999999996</v>
      </c>
      <c r="C23" s="36" t="s">
        <v>234</v>
      </c>
    </row>
    <row r="24" spans="1:3">
      <c r="A24" s="46">
        <v>40884</v>
      </c>
      <c r="B24" s="9">
        <v>5.2</v>
      </c>
      <c r="C24" s="6" t="s">
        <v>278</v>
      </c>
    </row>
    <row r="25" spans="1:3">
      <c r="A25" s="52">
        <v>41372</v>
      </c>
      <c r="B25" s="9">
        <v>5.4</v>
      </c>
      <c r="C25" s="6" t="s">
        <v>287</v>
      </c>
    </row>
    <row r="26" spans="1:3">
      <c r="A26" s="53">
        <v>41411</v>
      </c>
      <c r="B26" s="9">
        <v>5.6</v>
      </c>
      <c r="C26" s="6" t="s">
        <v>291</v>
      </c>
    </row>
    <row r="27" spans="1:3" ht="25.5">
      <c r="A27" s="56">
        <v>43410</v>
      </c>
      <c r="B27" s="38">
        <v>6</v>
      </c>
      <c r="C27" s="36" t="s">
        <v>330</v>
      </c>
    </row>
    <row r="28" spans="1:3">
      <c r="A28" s="57">
        <v>43416</v>
      </c>
      <c r="B28" s="9">
        <v>6.1</v>
      </c>
      <c r="C28" s="6" t="s">
        <v>391</v>
      </c>
    </row>
    <row r="29" spans="1:3">
      <c r="A29" s="58">
        <v>43467</v>
      </c>
      <c r="B29" s="9">
        <v>6.2</v>
      </c>
      <c r="C29" s="6" t="s">
        <v>395</v>
      </c>
    </row>
  </sheetData>
  <sheetProtection selectLockedCells="1" selectUnlockedCells="1"/>
  <mergeCells count="2">
    <mergeCell ref="A3:A9"/>
    <mergeCell ref="B3:B9"/>
  </mergeCells>
  <phoneticPr fontId="2" type="noConversion"/>
  <pageMargins left="0.7" right="0.7" top="0.75" bottom="0.7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DP11"/>
  <sheetViews>
    <sheetView zoomScale="90" zoomScaleNormal="90" zoomScalePageLayoutView="90" workbookViewId="0">
      <selection activeCell="CD2" sqref="CD2"/>
    </sheetView>
  </sheetViews>
  <sheetFormatPr defaultColWidth="12.28515625" defaultRowHeight="11.25"/>
  <cols>
    <col min="1" max="1" width="10.7109375" style="190" bestFit="1" customWidth="1"/>
    <col min="2" max="2" width="8" style="190" bestFit="1" customWidth="1"/>
    <col min="3" max="3" width="9.28515625" style="190" bestFit="1" customWidth="1"/>
    <col min="4" max="4" width="16.85546875" style="190" bestFit="1" customWidth="1"/>
    <col min="5" max="5" width="12.28515625" style="190" bestFit="1" customWidth="1"/>
    <col min="6" max="6" width="14.140625" style="190" bestFit="1" customWidth="1"/>
    <col min="7" max="7" width="10.85546875" style="190" bestFit="1" customWidth="1"/>
    <col min="8" max="8" width="14.85546875" style="190" bestFit="1" customWidth="1"/>
    <col min="9" max="9" width="12.28515625" style="190" bestFit="1" customWidth="1"/>
    <col min="10" max="10" width="7.7109375" style="190" bestFit="1" customWidth="1"/>
    <col min="11" max="11" width="12.140625" style="190" bestFit="1" customWidth="1"/>
    <col min="12" max="12" width="12.28515625" style="190" bestFit="1" customWidth="1"/>
    <col min="13" max="13" width="14.28515625" style="190" bestFit="1" customWidth="1"/>
    <col min="14" max="14" width="12.28515625" style="190"/>
    <col min="15" max="15" width="8.140625" style="190" bestFit="1" customWidth="1"/>
    <col min="16" max="16" width="14.28515625" style="190" bestFit="1" customWidth="1"/>
    <col min="17" max="18" width="11.7109375" style="190" bestFit="1" customWidth="1"/>
    <col min="19" max="19" width="9" style="190" bestFit="1" customWidth="1"/>
    <col min="20" max="20" width="8.85546875" style="190" bestFit="1" customWidth="1"/>
    <col min="21" max="21" width="12.140625" style="190" bestFit="1" customWidth="1"/>
    <col min="22" max="22" width="12" style="190" bestFit="1" customWidth="1"/>
    <col min="23" max="23" width="12.140625" style="190" bestFit="1" customWidth="1"/>
    <col min="24" max="24" width="8.7109375" style="190" bestFit="1" customWidth="1"/>
    <col min="25" max="25" width="10.85546875" style="190" bestFit="1" customWidth="1"/>
    <col min="26" max="26" width="12.85546875" style="190" bestFit="1" customWidth="1"/>
    <col min="27" max="28" width="9.28515625" style="190" bestFit="1" customWidth="1"/>
    <col min="29" max="29" width="10.85546875" style="190" bestFit="1" customWidth="1"/>
    <col min="30" max="30" width="9.85546875" style="190" bestFit="1" customWidth="1"/>
    <col min="31" max="31" width="11.140625" style="190" bestFit="1" customWidth="1"/>
    <col min="32" max="32" width="10.85546875" style="190" bestFit="1" customWidth="1"/>
    <col min="33" max="33" width="12.140625" style="190" bestFit="1" customWidth="1"/>
    <col min="34" max="34" width="16.28515625" style="190" bestFit="1" customWidth="1"/>
    <col min="35" max="35" width="12.28515625" style="190" bestFit="1" customWidth="1"/>
    <col min="36" max="36" width="11.28515625" style="190" bestFit="1" customWidth="1"/>
    <col min="37" max="37" width="11.140625" style="190" bestFit="1" customWidth="1"/>
    <col min="38" max="38" width="11.28515625" style="190" bestFit="1" customWidth="1"/>
    <col min="39" max="39" width="10.7109375" style="190" bestFit="1" customWidth="1"/>
    <col min="40" max="40" width="21.28515625" style="190" bestFit="1" customWidth="1"/>
    <col min="41" max="42" width="8.7109375" style="190" bestFit="1" customWidth="1"/>
    <col min="43" max="48" width="12.28515625" style="190" bestFit="1" customWidth="1"/>
    <col min="49" max="49" width="12.140625" style="190" bestFit="1" customWidth="1"/>
    <col min="50" max="50" width="11.28515625" style="190" bestFit="1" customWidth="1"/>
    <col min="51" max="51" width="21.7109375" style="190" bestFit="1" customWidth="1"/>
    <col min="52" max="52" width="10.28515625" style="190" bestFit="1" customWidth="1"/>
    <col min="53" max="53" width="6.7109375" style="190" bestFit="1" customWidth="1"/>
    <col min="54" max="54" width="12" style="190" bestFit="1" customWidth="1"/>
    <col min="55" max="55" width="9.140625" style="190" bestFit="1" customWidth="1"/>
    <col min="56" max="56" width="11.85546875" style="190" bestFit="1" customWidth="1"/>
    <col min="57" max="57" width="14.28515625" style="190" bestFit="1" customWidth="1"/>
    <col min="58" max="58" width="11.140625" style="190" bestFit="1" customWidth="1"/>
    <col min="59" max="59" width="10.85546875" style="190" bestFit="1" customWidth="1"/>
    <col min="60" max="60" width="12" style="190" bestFit="1" customWidth="1"/>
    <col min="61" max="61" width="11.140625" style="190" bestFit="1" customWidth="1"/>
    <col min="62" max="62" width="14.28515625" style="190" bestFit="1" customWidth="1"/>
    <col min="63" max="63" width="11.140625" style="190" bestFit="1" customWidth="1"/>
    <col min="64" max="64" width="12.28515625" style="190" bestFit="1" customWidth="1"/>
    <col min="65" max="65" width="12.140625" style="190" bestFit="1" customWidth="1"/>
    <col min="66" max="66" width="7.28515625" style="190" bestFit="1" customWidth="1"/>
    <col min="67" max="67" width="10.28515625" style="190" bestFit="1" customWidth="1"/>
    <col min="68" max="68" width="7.28515625" style="190" bestFit="1" customWidth="1"/>
    <col min="69" max="69" width="10.28515625" style="190" bestFit="1" customWidth="1"/>
    <col min="70" max="70" width="10.85546875" style="190" bestFit="1" customWidth="1"/>
    <col min="71" max="71" width="12.140625" style="190" bestFit="1" customWidth="1"/>
    <col min="72" max="72" width="10.28515625" style="190" bestFit="1" customWidth="1"/>
    <col min="73" max="73" width="15.7109375" style="190" bestFit="1" customWidth="1"/>
    <col min="74" max="74" width="12" style="190" bestFit="1" customWidth="1"/>
    <col min="75" max="77" width="11.28515625" style="190" bestFit="1" customWidth="1"/>
    <col min="78" max="78" width="9.85546875" style="190" bestFit="1" customWidth="1"/>
    <col min="79" max="79" width="79.28515625" style="190" bestFit="1" customWidth="1"/>
    <col min="80" max="80" width="15.140625" style="190" bestFit="1" customWidth="1"/>
    <col min="81" max="81" width="9" style="190" bestFit="1" customWidth="1"/>
    <col min="82" max="82" width="20.140625" style="190" bestFit="1" customWidth="1"/>
    <col min="83" max="84" width="8" style="190" bestFit="1" customWidth="1"/>
    <col min="85" max="85" width="9.140625" style="190" bestFit="1" customWidth="1"/>
    <col min="86" max="87" width="12.140625" style="190" bestFit="1" customWidth="1"/>
    <col min="88" max="88" width="12.28515625" style="190" bestFit="1" customWidth="1"/>
    <col min="89" max="89" width="9.140625" style="190" bestFit="1" customWidth="1"/>
    <col min="90" max="90" width="11.85546875" style="190" bestFit="1" customWidth="1"/>
    <col min="91" max="91" width="20" style="190" bestFit="1" customWidth="1"/>
    <col min="92" max="92" width="12.28515625" style="190" bestFit="1" customWidth="1"/>
    <col min="93" max="93" width="11.28515625" style="190" bestFit="1" customWidth="1"/>
    <col min="94" max="94" width="8" style="190" bestFit="1" customWidth="1"/>
    <col min="95" max="95" width="10.7109375" style="190" bestFit="1" customWidth="1"/>
    <col min="96" max="96" width="12.28515625" style="190" bestFit="1" customWidth="1"/>
    <col min="97" max="97" width="10.140625" style="190" bestFit="1" customWidth="1"/>
    <col min="98" max="99" width="10.85546875" style="190" bestFit="1" customWidth="1"/>
    <col min="100" max="100" width="30.85546875" style="190" bestFit="1" customWidth="1"/>
    <col min="101" max="101" width="12.28515625" style="190" bestFit="1" customWidth="1"/>
    <col min="102" max="102" width="9.140625" style="190" bestFit="1" customWidth="1"/>
    <col min="103" max="103" width="11.85546875" style="190" bestFit="1" customWidth="1"/>
    <col min="104" max="105" width="10.28515625" style="190" bestFit="1" customWidth="1"/>
    <col min="106" max="106" width="15.140625" style="190" bestFit="1" customWidth="1"/>
    <col min="107" max="107" width="12.28515625" style="190" bestFit="1" customWidth="1"/>
    <col min="108" max="108" width="13.140625" style="190" bestFit="1" customWidth="1"/>
    <col min="109" max="109" width="11.7109375" style="190" bestFit="1" customWidth="1"/>
    <col min="110" max="110" width="12.140625" style="190" bestFit="1" customWidth="1"/>
    <col min="111" max="111" width="15.140625" style="190" bestFit="1" customWidth="1"/>
    <col min="112" max="116" width="15.140625" style="190" customWidth="1"/>
    <col min="117" max="117" width="14.85546875" style="190" bestFit="1" customWidth="1"/>
    <col min="118" max="118" width="17" style="190" bestFit="1" customWidth="1"/>
    <col min="119" max="16384" width="12.28515625" style="190"/>
  </cols>
  <sheetData>
    <row r="1" spans="1:120" s="198" customFormat="1" ht="45">
      <c r="A1" s="209" t="s">
        <v>13</v>
      </c>
      <c r="B1" s="209" t="s">
        <v>14</v>
      </c>
      <c r="C1" s="211" t="s">
        <v>15</v>
      </c>
      <c r="D1" s="210" t="s">
        <v>16</v>
      </c>
      <c r="E1" s="209" t="s">
        <v>17</v>
      </c>
      <c r="F1" s="209" t="s">
        <v>18</v>
      </c>
      <c r="G1" s="209" t="s">
        <v>19</v>
      </c>
      <c r="H1" s="209" t="s">
        <v>20</v>
      </c>
      <c r="I1" s="209" t="s">
        <v>21</v>
      </c>
      <c r="J1" s="209" t="s">
        <v>22</v>
      </c>
      <c r="K1" s="209" t="s">
        <v>23</v>
      </c>
      <c r="L1" s="209" t="s">
        <v>24</v>
      </c>
      <c r="M1" s="209" t="s">
        <v>25</v>
      </c>
      <c r="N1" s="209" t="s">
        <v>26</v>
      </c>
      <c r="O1" s="209" t="s">
        <v>27</v>
      </c>
      <c r="P1" s="209" t="s">
        <v>28</v>
      </c>
      <c r="Q1" s="209" t="s">
        <v>29</v>
      </c>
      <c r="R1" s="209" t="s">
        <v>30</v>
      </c>
      <c r="S1" s="209" t="s">
        <v>31</v>
      </c>
      <c r="T1" s="209" t="s">
        <v>32</v>
      </c>
      <c r="U1" s="209" t="s">
        <v>33</v>
      </c>
      <c r="V1" s="209" t="s">
        <v>34</v>
      </c>
      <c r="W1" s="209" t="s">
        <v>35</v>
      </c>
      <c r="X1" s="209" t="s">
        <v>36</v>
      </c>
      <c r="Y1" s="209" t="s">
        <v>37</v>
      </c>
      <c r="Z1" s="209" t="s">
        <v>38</v>
      </c>
      <c r="AA1" s="209" t="s">
        <v>39</v>
      </c>
      <c r="AB1" s="209" t="s">
        <v>40</v>
      </c>
      <c r="AC1" s="209" t="s">
        <v>41</v>
      </c>
      <c r="AD1" s="209" t="s">
        <v>42</v>
      </c>
      <c r="AE1" s="209" t="s">
        <v>43</v>
      </c>
      <c r="AF1" s="209" t="s">
        <v>44</v>
      </c>
      <c r="AG1" s="209" t="s">
        <v>45</v>
      </c>
      <c r="AH1" s="209" t="s">
        <v>46</v>
      </c>
      <c r="AI1" s="209" t="s">
        <v>47</v>
      </c>
      <c r="AJ1" s="209" t="s">
        <v>48</v>
      </c>
      <c r="AK1" s="209" t="s">
        <v>49</v>
      </c>
      <c r="AL1" s="209" t="s">
        <v>50</v>
      </c>
      <c r="AM1" s="209" t="s">
        <v>51</v>
      </c>
      <c r="AN1" s="209" t="s">
        <v>52</v>
      </c>
      <c r="AO1" s="209" t="s">
        <v>53</v>
      </c>
      <c r="AP1" s="209" t="s">
        <v>54</v>
      </c>
      <c r="AQ1" s="209" t="s">
        <v>55</v>
      </c>
      <c r="AR1" s="209" t="s">
        <v>56</v>
      </c>
      <c r="AS1" s="209" t="s">
        <v>57</v>
      </c>
      <c r="AT1" s="209" t="s">
        <v>58</v>
      </c>
      <c r="AU1" s="209" t="s">
        <v>59</v>
      </c>
      <c r="AV1" s="209" t="s">
        <v>60</v>
      </c>
      <c r="AW1" s="209" t="s">
        <v>61</v>
      </c>
      <c r="AX1" s="209" t="s">
        <v>62</v>
      </c>
      <c r="AY1" s="209" t="s">
        <v>63</v>
      </c>
      <c r="AZ1" s="209" t="s">
        <v>64</v>
      </c>
      <c r="BA1" s="209" t="s">
        <v>9</v>
      </c>
      <c r="BB1" s="209" t="s">
        <v>65</v>
      </c>
      <c r="BC1" s="209" t="s">
        <v>66</v>
      </c>
      <c r="BD1" s="209" t="s">
        <v>67</v>
      </c>
      <c r="BE1" s="209" t="s">
        <v>68</v>
      </c>
      <c r="BF1" s="209" t="s">
        <v>69</v>
      </c>
      <c r="BG1" s="209" t="s">
        <v>70</v>
      </c>
      <c r="BH1" s="209" t="s">
        <v>71</v>
      </c>
      <c r="BI1" s="209" t="s">
        <v>72</v>
      </c>
      <c r="BJ1" s="209" t="s">
        <v>73</v>
      </c>
      <c r="BK1" s="209" t="s">
        <v>74</v>
      </c>
      <c r="BL1" s="209" t="s">
        <v>75</v>
      </c>
      <c r="BM1" s="209" t="s">
        <v>76</v>
      </c>
      <c r="BN1" s="209" t="s">
        <v>224</v>
      </c>
      <c r="BO1" s="209" t="s">
        <v>77</v>
      </c>
      <c r="BP1" s="209" t="s">
        <v>225</v>
      </c>
      <c r="BQ1" s="209" t="s">
        <v>78</v>
      </c>
      <c r="BR1" s="209" t="s">
        <v>226</v>
      </c>
      <c r="BS1" s="209" t="s">
        <v>79</v>
      </c>
      <c r="BT1" s="209" t="s">
        <v>80</v>
      </c>
      <c r="BU1" s="208" t="s">
        <v>81</v>
      </c>
      <c r="BV1" s="208" t="s">
        <v>82</v>
      </c>
      <c r="BW1" s="208" t="s">
        <v>83</v>
      </c>
      <c r="BX1" s="208" t="s">
        <v>84</v>
      </c>
      <c r="BY1" s="208" t="s">
        <v>85</v>
      </c>
      <c r="BZ1" s="208" t="s">
        <v>86</v>
      </c>
      <c r="CA1" s="208" t="s">
        <v>87</v>
      </c>
      <c r="CB1" s="208" t="s">
        <v>88</v>
      </c>
      <c r="CC1" s="208" t="s">
        <v>89</v>
      </c>
      <c r="CD1" s="208" t="s">
        <v>90</v>
      </c>
      <c r="CE1" s="208" t="s">
        <v>91</v>
      </c>
      <c r="CF1" s="207" t="s">
        <v>92</v>
      </c>
      <c r="CG1" s="205" t="s">
        <v>93</v>
      </c>
      <c r="CH1" s="205" t="s">
        <v>94</v>
      </c>
      <c r="CI1" s="205" t="s">
        <v>95</v>
      </c>
      <c r="CJ1" s="205" t="s">
        <v>96</v>
      </c>
      <c r="CK1" s="205" t="s">
        <v>97</v>
      </c>
      <c r="CL1" s="206" t="s">
        <v>98</v>
      </c>
      <c r="CM1" s="205" t="s">
        <v>99</v>
      </c>
      <c r="CN1" s="205" t="s">
        <v>100</v>
      </c>
      <c r="CO1" s="205" t="s">
        <v>101</v>
      </c>
      <c r="CP1" s="205" t="s">
        <v>102</v>
      </c>
      <c r="CQ1" s="205" t="s">
        <v>103</v>
      </c>
      <c r="CR1" s="205" t="s">
        <v>104</v>
      </c>
      <c r="CS1" s="205" t="s">
        <v>105</v>
      </c>
      <c r="CT1" s="205" t="s">
        <v>106</v>
      </c>
      <c r="CU1" s="205" t="s">
        <v>107</v>
      </c>
      <c r="CV1" s="205" t="s">
        <v>108</v>
      </c>
      <c r="CW1" s="205" t="s">
        <v>109</v>
      </c>
      <c r="CX1" s="205" t="s">
        <v>110</v>
      </c>
      <c r="CY1" s="205" t="s">
        <v>10</v>
      </c>
      <c r="CZ1" s="204" t="s">
        <v>195</v>
      </c>
      <c r="DA1" s="204" t="s">
        <v>196</v>
      </c>
      <c r="DB1" s="204" t="s">
        <v>197</v>
      </c>
      <c r="DC1" s="204" t="s">
        <v>198</v>
      </c>
      <c r="DD1" s="204" t="s">
        <v>199</v>
      </c>
      <c r="DE1" s="204" t="s">
        <v>200</v>
      </c>
      <c r="DF1" s="204" t="s">
        <v>201</v>
      </c>
      <c r="DG1" s="203" t="s">
        <v>202</v>
      </c>
      <c r="DH1" s="202" t="s">
        <v>279</v>
      </c>
      <c r="DI1" s="202" t="s">
        <v>280</v>
      </c>
      <c r="DJ1" s="201" t="s">
        <v>281</v>
      </c>
      <c r="DK1" s="201" t="s">
        <v>282</v>
      </c>
      <c r="DL1" s="200" t="s">
        <v>283</v>
      </c>
      <c r="DM1" s="199" t="s">
        <v>240</v>
      </c>
      <c r="DN1" s="199" t="s">
        <v>241</v>
      </c>
      <c r="DO1" s="199" t="s">
        <v>284</v>
      </c>
      <c r="DP1" s="199" t="s">
        <v>325</v>
      </c>
    </row>
    <row r="2" spans="1:120" s="193" customFormat="1" ht="12.75">
      <c r="A2" s="181" t="str">
        <f>IF(ISBLANK(ReportDate),"",ReportDate)</f>
        <v/>
      </c>
      <c r="B2" s="173"/>
      <c r="C2" s="196" t="str">
        <f>IF(ISBLANK(CertificateNumber),"",TRIM(CertificateNumber))</f>
        <v/>
      </c>
      <c r="D2" s="173" t="str">
        <f>IF(ISBLANK(ServicerName),"",TRIM(ServicerName))</f>
        <v/>
      </c>
      <c r="E2" s="173" t="str">
        <f>IF(ISBLANK(ServicerContactName),"",TRIM(ServicerContactName))</f>
        <v/>
      </c>
      <c r="F2" s="191" t="str">
        <f>IF(ISBLANK(ServicerContactPhone),"",TEXT(TRIM(ServicerContactPhone), "###-###-####"))</f>
        <v/>
      </c>
      <c r="G2" s="191"/>
      <c r="H2" s="173" t="str">
        <f>IF(ISBLANK(ServicerContactEmail),"",TRIM(ServicerContactEmail))</f>
        <v/>
      </c>
      <c r="I2" s="191" t="str">
        <f>IF(ISBLANK(ServicerLoanNumber),"",TRIM(ServicerLoanNumber))</f>
        <v/>
      </c>
      <c r="J2" s="173"/>
      <c r="K2" s="173"/>
      <c r="L2" s="173"/>
      <c r="M2" s="173" t="str">
        <f>IF(ISBLANK(BorrowerLastName),"",TRIM(BorrowerLastName))</f>
        <v/>
      </c>
      <c r="N2" s="173"/>
      <c r="O2" s="173"/>
      <c r="P2" s="175"/>
      <c r="Q2" s="181">
        <f ca="1">TODAY()</f>
        <v>45273</v>
      </c>
      <c r="R2" s="181"/>
      <c r="S2" s="173"/>
      <c r="T2" s="181"/>
      <c r="U2" s="181"/>
      <c r="V2" s="173"/>
      <c r="W2" s="181" t="str">
        <f>IF(ModEffectiveDate&gt;0,ModEffectiveDate,IF(NPModEffectiveDate&gt;0,NPModEffectiveDate,""))</f>
        <v/>
      </c>
      <c r="X2" s="173"/>
      <c r="Y2" s="173"/>
      <c r="Z2" s="181"/>
      <c r="AA2" s="173"/>
      <c r="AB2" s="173"/>
      <c r="AC2" s="173"/>
      <c r="AD2" s="173"/>
      <c r="AE2" s="175"/>
      <c r="AF2" s="173"/>
      <c r="AG2" s="192" t="str">
        <f>IF(OR(ModifiedForbearanceAmount=0, ISTEXT(ModifiedForbearanceAmount)),"",ModifiedForbearanceAmount)</f>
        <v/>
      </c>
      <c r="AH2" s="173"/>
      <c r="AI2" s="192" t="str">
        <f>IF(ISBLANK(CurrentUnpaidPrincipalBalance), "", CurrentUnpaidPrincipalBalance)</f>
        <v/>
      </c>
      <c r="AJ2" s="20"/>
      <c r="AK2" s="196"/>
      <c r="AL2" s="192"/>
      <c r="AM2" s="192"/>
      <c r="AN2" s="173" t="str">
        <f>IF(ModifiedLoanType&gt;0,ModifiedLoanType,IF(NPModifiedLoanType&gt;0,NPModifiedLoanType,""))</f>
        <v/>
      </c>
      <c r="AO2" s="173"/>
      <c r="AP2" s="173"/>
      <c r="AQ2" s="192" t="str">
        <f>IF(ModifiedLoanBalance&gt;0,ModifiedLoanBalance,IF(NPModifiedLoanBalance&gt;0,NPModifiedLoanBalance,""))</f>
        <v/>
      </c>
      <c r="AR2" s="173" t="str">
        <f>IF(ModifiedInterestRate&gt;0,ModifiedInterestRate,IF(NPModifiedInterestRate&gt;0,NPModifiedInterestRate,""))</f>
        <v/>
      </c>
      <c r="AS2" s="173" t="str">
        <f>IF(ModifiedTerm&gt;0,ModifiedTerm,IF(NPModifiedTerm&gt;0,NPModifiedTerm,""))</f>
        <v/>
      </c>
      <c r="AT2" s="181"/>
      <c r="AU2" s="196" t="str">
        <f>IF(ModifiedPI&gt;0, ModifiedPI, IF(ModifiedPIPayment&gt;0, ModifiedPIPayment,""))</f>
        <v/>
      </c>
      <c r="AV2" s="173" t="str">
        <f>IF(ModifiedPITIPayment&gt;0, ModifiedPITIPayment, IF(NPModifiedPITIPayment&gt;0, NPModifiedPITIPayment,""))</f>
        <v/>
      </c>
      <c r="AW2" s="181"/>
      <c r="AX2" s="196" t="str">
        <f>IF(OR(ModifiedInterestOnlyTerm=0, ISTEXT(ModifiedInterestOnlyTerm)),"",ModifiedInterestOnlyTerm)</f>
        <v/>
      </c>
      <c r="AY2" s="192"/>
      <c r="AZ2" s="173" t="str">
        <f>IF(ISBLANK(ARMIndex),"",TRIM(ARMIndex))</f>
        <v/>
      </c>
      <c r="BA2" s="197" t="str">
        <f>IF(Margin=0,"",Margin)</f>
        <v/>
      </c>
      <c r="BB2" s="196" t="str">
        <f>IF(MonthsToFirstRateAdjustment=0,"",MonthsToFirstRateAdjustment)</f>
        <v/>
      </c>
      <c r="BC2" s="197" t="str">
        <f>IF(InitialRateCap=0,"",InitialRateCap)</f>
        <v/>
      </c>
      <c r="BD2" s="181"/>
      <c r="BE2" s="196" t="str">
        <f>IF(MonthsBetweenRateAdjustments=0,"",MonthsBetweenRateAdjustments)</f>
        <v/>
      </c>
      <c r="BF2" s="197" t="str">
        <f>IF(SubsequentAdjustmentsRateCap=0,"",SubsequentAdjustmentsRateCap)</f>
        <v/>
      </c>
      <c r="BG2" s="197" t="str">
        <f>IF(LifetimeRateCap=0,"",LifetimeRateCap)</f>
        <v/>
      </c>
      <c r="BH2" s="196" t="str">
        <f>IF(MonthsToFirstPaymentAdjustment=0,"",MonthsToFirstPaymentAdjustment)</f>
        <v/>
      </c>
      <c r="BI2" s="196"/>
      <c r="BJ2" s="173"/>
      <c r="BK2" s="173"/>
      <c r="BL2" s="173"/>
      <c r="BM2" s="197" t="str">
        <f>IF(Step1Rate=0,"",Step1Rate)</f>
        <v/>
      </c>
      <c r="BN2" s="196" t="str">
        <f>IF(Step1Term=0,"",Step1Term)</f>
        <v/>
      </c>
      <c r="BO2" s="197" t="str">
        <f>IF(Step2Rate=0,"",Step2Rate)</f>
        <v/>
      </c>
      <c r="BP2" s="196" t="str">
        <f>IF(Step2Term=0,"",Step2Term)</f>
        <v/>
      </c>
      <c r="BQ2" s="197" t="str">
        <f>IF(Step3Rate=0,"",Step3Rate)</f>
        <v/>
      </c>
      <c r="BR2" s="196" t="str">
        <f>IF(Step3Term=0,"",Step3Term)</f>
        <v/>
      </c>
      <c r="BS2" s="197" t="str">
        <f>IF(Step4Rate=0,"",Step4Rate)</f>
        <v/>
      </c>
      <c r="BT2" s="197" t="str">
        <f>IF(Step5Rate=0,"",Step5Rate)</f>
        <v/>
      </c>
      <c r="BU2" s="194" t="str">
        <f>IF(ISBLANK(NewServicerLoanNumber),"",TRIM(NewServicerLoanNumber))</f>
        <v/>
      </c>
      <c r="BV2" s="194" t="str">
        <f>IF(OR(ISBLANK(ServicerMasterPolicyNumber), (AND(ISBLANK(ModType),ISBLANK(NonPerformingModType)))),"",IF(ISBLANK(NonPerformingModTypeModType),"",IF(ModMethod&lt;&gt;"Lender Refi Radian Transfer",ServicerMasterPolicyNumber,"")))</f>
        <v/>
      </c>
      <c r="BW2" s="173"/>
      <c r="BX2" s="173" t="str">
        <f>IF(ISBLANK(ModifiedForbearanceIndicator), "", ModifiedForbearanceIndicator)</f>
        <v/>
      </c>
      <c r="BY2" s="197" t="str">
        <f>IF(ISBLANK(ModifiedInterestOnlyIndicator),"",ModifiedInterestOnlyIndicator)</f>
        <v/>
      </c>
      <c r="BZ2" s="197"/>
      <c r="CA2" s="194" t="e">
        <f>IF(AND(ISBLANK(ModType), ISBLANK(NonPerformingModType)),"",VLOOKUP(IF(ISBLANK(ModType), NonPerformingModType, ModType),ModificationMethodLookup,2,FALSE))</f>
        <v>#NAME?</v>
      </c>
      <c r="CB2" s="173" t="s">
        <v>115</v>
      </c>
      <c r="CC2" s="173"/>
      <c r="CD2" s="194" t="e">
        <f>IF(AND(ISBLANK(ModType), ISBLANK(NonPerformingModType)),"",VLOOKUP(IF(ISBLANK(ModType), NonPerformingModType, ModType),ModificationMethodLookup,3,FALSE))</f>
        <v>#NAME?</v>
      </c>
      <c r="CE2" s="173"/>
      <c r="CF2" s="194" t="str">
        <f>IF(ISBLANK(ModifiedNegAmIndicator), "", ModifiedNegAmIndicator)</f>
        <v/>
      </c>
      <c r="CG2" s="173"/>
      <c r="CH2" s="173"/>
      <c r="CI2" s="173"/>
      <c r="CJ2" s="173"/>
      <c r="CK2" s="173"/>
      <c r="CL2" s="191"/>
      <c r="CM2" s="194" t="str">
        <f>IF(ISBLANK(PropertyAddress),"",TRIM(PropertyAddress))</f>
        <v/>
      </c>
      <c r="CN2" s="194"/>
      <c r="CO2" s="194" t="str">
        <f>IF(ISBLANK(PropertyCity),"",TRIM(PropertyCity))</f>
        <v/>
      </c>
      <c r="CP2" s="194" t="str">
        <f>IF(ISBLANK(PropertyState),"",TRIM(PropertyState))</f>
        <v/>
      </c>
      <c r="CQ2" s="194" t="str">
        <f>IF(ISBLANK(PropertyZip),"",TRIM(PropertyZip))</f>
        <v/>
      </c>
      <c r="CR2" s="192" t="str">
        <f>IF(ModifiedLoanBalance&gt;0,ModifiedLoanBalance,IF(NPModifiedLoanBalance&gt;0,NPModifiedLoanBalance,""))</f>
        <v/>
      </c>
      <c r="CS2" s="173" t="str">
        <f>IF(ISBLANK(PropertyValuationAmount), "", PropertyValuationAmount)</f>
        <v/>
      </c>
      <c r="CT2" s="173"/>
      <c r="CU2" s="173"/>
      <c r="CV2" s="173" t="str">
        <f>IF(ModifiedOccupancyType&gt;0,ModifiedOccupancyType,IF(NonPerformingOccupancyType&gt;0,NonPerformingOccupancyType,""))</f>
        <v/>
      </c>
      <c r="CW2" s="195" t="str">
        <f>IF(ISBLANK(ClosingCosts),"",TRIM(ClosingCosts))</f>
        <v/>
      </c>
      <c r="CX2" s="173"/>
      <c r="CY2" s="196"/>
      <c r="CZ2" s="195" t="str">
        <f>IF(ISBLANK(BorrowerFICO),"",TRIM(BorrowerFICO))</f>
        <v/>
      </c>
      <c r="DA2" s="195"/>
      <c r="DB2" s="195" t="str">
        <f>IF(EndorsementRequested="Y","Email","")</f>
        <v/>
      </c>
      <c r="DC2" s="173" t="str">
        <f>IF(ISBLANK(ServicerContactName),"",TRIM(ServicerContactName))</f>
        <v/>
      </c>
      <c r="DD2" s="191" t="str">
        <f>IF(ISBLANK(ServicerContactPhone),"",TEXT(TRIM(ServicerContactPhone), "###-###-####"))</f>
        <v/>
      </c>
      <c r="DE2" s="195"/>
      <c r="DF2" s="173" t="str">
        <f>IF(ISBLANK(ServicerContactEmail),"",TRIM(ServicerContactEmail))</f>
        <v/>
      </c>
      <c r="DG2" s="195" t="str">
        <f>IF(EndorsementRequested="Y","Email","")</f>
        <v/>
      </c>
      <c r="DH2" s="195"/>
      <c r="DI2" s="195"/>
      <c r="DJ2" s="195"/>
      <c r="DK2" s="195"/>
      <c r="DL2" s="195"/>
      <c r="DM2" s="194" t="str">
        <f>IF(OR(ISBLANK(ServicerMasterPolicyNumber), (AND(ISBLANK(ModType),ISBLANK(NonPerformingModType)))),"",IF(ISBLANK(ModType),"",IF(ModMethod="Lender Refi Radian Transfer",ServicerMasterPolicyNumber,"")))</f>
        <v/>
      </c>
      <c r="DN2" s="193" t="str">
        <f>IF(ISBLANK(NewProductType),"",TRIM(NewProductType))</f>
        <v/>
      </c>
      <c r="DO2" s="193" t="str">
        <f>IF(ISBLANK(NewRenewalType),"",TRIM(NewRenewalType))</f>
        <v/>
      </c>
      <c r="DP2" s="193" t="str">
        <f>IF(ISBLANK(PMTIndicator), "", PMTIndicator)</f>
        <v/>
      </c>
    </row>
    <row r="3" spans="1:120">
      <c r="AQ3" s="192" t="e">
        <f>IF(ISBLANK(NonPerformingModType),"",IF(VLOOKUP(NonPerformingModType,ModificationMethodLookup,4,FALSE)="N",IF(NPModifiedLoanBalance=0,"",NPModifiedLoanBalance),""))</f>
        <v>#NAME?</v>
      </c>
    </row>
    <row r="4" spans="1:120">
      <c r="BV4" s="173"/>
    </row>
    <row r="11" spans="1:120">
      <c r="BW11" s="191"/>
    </row>
  </sheetData>
  <sheetProtection selectLockedCells="1" selectUnlockedCells="1"/>
  <dataValidations count="1">
    <dataValidation allowBlank="1" showInputMessage="1" showErrorMessage="1" sqref="AZ2" xr:uid="{00000000-0002-0000-0400-000000000000}"/>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K56"/>
  <sheetViews>
    <sheetView topLeftCell="S1" zoomScale="125" zoomScaleNormal="125" zoomScalePageLayoutView="125" workbookViewId="0">
      <selection activeCell="V24" sqref="V24"/>
    </sheetView>
  </sheetViews>
  <sheetFormatPr defaultColWidth="9.28515625" defaultRowHeight="11.25"/>
  <cols>
    <col min="1" max="1" width="13.7109375" style="173" bestFit="1" customWidth="1"/>
    <col min="2" max="2" width="12.28515625" style="173" bestFit="1" customWidth="1"/>
    <col min="3" max="3" width="30.140625" style="173" bestFit="1" customWidth="1"/>
    <col min="4" max="5" width="20.85546875" style="173" bestFit="1" customWidth="1"/>
    <col min="6" max="6" width="51.85546875" style="173" bestFit="1" customWidth="1"/>
    <col min="7" max="7" width="48.28515625" style="173" customWidth="1"/>
    <col min="8" max="8" width="19.28515625" style="173" bestFit="1" customWidth="1"/>
    <col min="9" max="9" width="28" style="173" bestFit="1" customWidth="1"/>
    <col min="10" max="10" width="32.7109375" style="173" bestFit="1" customWidth="1"/>
    <col min="11" max="11" width="64.7109375" style="173" bestFit="1" customWidth="1"/>
    <col min="12" max="12" width="22.28515625" style="173" bestFit="1" customWidth="1"/>
    <col min="13" max="13" width="56.28515625" style="173" customWidth="1"/>
    <col min="14" max="14" width="39.28515625" style="173" customWidth="1"/>
    <col min="15" max="15" width="28" style="173" bestFit="1" customWidth="1"/>
    <col min="16" max="16" width="18.85546875" style="173" customWidth="1"/>
    <col min="17" max="17" width="16" style="174" customWidth="1"/>
    <col min="18" max="18" width="12.28515625" style="174" customWidth="1"/>
    <col min="19" max="19" width="17.28515625" style="173" customWidth="1"/>
    <col min="20" max="20" width="55" style="173" customWidth="1"/>
    <col min="21" max="21" width="24" style="173" customWidth="1"/>
    <col min="22" max="22" width="45.140625" style="173" customWidth="1"/>
    <col min="23" max="23" width="14.28515625" style="173" customWidth="1"/>
    <col min="24" max="24" width="14.140625" style="173" customWidth="1"/>
    <col min="25" max="25" width="10.7109375" style="173" customWidth="1"/>
    <col min="26" max="26" width="34.28515625" style="173" customWidth="1"/>
    <col min="27" max="28" width="53" style="173" customWidth="1"/>
    <col min="29" max="16384" width="9.28515625" style="173"/>
  </cols>
  <sheetData>
    <row r="1" spans="1:37" s="184" customFormat="1" ht="33.75">
      <c r="A1" s="185" t="s">
        <v>14</v>
      </c>
      <c r="B1" s="185" t="s">
        <v>26</v>
      </c>
      <c r="C1" s="185" t="s">
        <v>27</v>
      </c>
      <c r="D1" s="185" t="s">
        <v>46</v>
      </c>
      <c r="E1" s="185" t="s">
        <v>52</v>
      </c>
      <c r="F1" s="185" t="s">
        <v>64</v>
      </c>
      <c r="G1" s="185" t="s">
        <v>87</v>
      </c>
      <c r="H1" s="185" t="s">
        <v>88</v>
      </c>
      <c r="I1" s="185" t="s">
        <v>90</v>
      </c>
      <c r="J1" s="185" t="s">
        <v>108</v>
      </c>
      <c r="K1" s="185" t="s">
        <v>171</v>
      </c>
      <c r="L1" s="185" t="s">
        <v>206</v>
      </c>
      <c r="M1" s="188" t="s">
        <v>168</v>
      </c>
      <c r="N1" s="188" t="s">
        <v>211</v>
      </c>
      <c r="O1" s="188" t="s">
        <v>210</v>
      </c>
      <c r="P1" s="189" t="s">
        <v>212</v>
      </c>
      <c r="Q1" s="188" t="s">
        <v>192</v>
      </c>
      <c r="R1" s="188" t="s">
        <v>193</v>
      </c>
      <c r="S1" s="187" t="s">
        <v>241</v>
      </c>
      <c r="T1" s="184" t="s">
        <v>251</v>
      </c>
      <c r="V1" s="184" t="s">
        <v>417</v>
      </c>
      <c r="W1" s="186" t="s">
        <v>284</v>
      </c>
      <c r="X1" s="186" t="s">
        <v>259</v>
      </c>
      <c r="Y1" s="184" t="s">
        <v>299</v>
      </c>
      <c r="Z1" s="184" t="s">
        <v>306</v>
      </c>
      <c r="AA1" s="184" t="s">
        <v>318</v>
      </c>
      <c r="AB1" s="184" t="s">
        <v>319</v>
      </c>
      <c r="AC1" s="184" t="s">
        <v>321</v>
      </c>
      <c r="AF1" s="184" t="s">
        <v>332</v>
      </c>
      <c r="AG1" s="184" t="s">
        <v>387</v>
      </c>
      <c r="AH1" s="185" t="s">
        <v>393</v>
      </c>
      <c r="AI1" s="184" t="s">
        <v>129</v>
      </c>
      <c r="AJ1" s="184" t="s">
        <v>394</v>
      </c>
      <c r="AK1" s="184" t="s">
        <v>121</v>
      </c>
    </row>
    <row r="2" spans="1:37">
      <c r="A2" s="173" t="s">
        <v>111</v>
      </c>
      <c r="B2" s="173" t="s">
        <v>112</v>
      </c>
      <c r="C2" s="173" t="s">
        <v>124</v>
      </c>
      <c r="D2" s="181" t="s">
        <v>114</v>
      </c>
      <c r="E2" s="173" t="s">
        <v>114</v>
      </c>
      <c r="F2" s="173" t="s">
        <v>140</v>
      </c>
      <c r="G2" s="173" t="s">
        <v>223</v>
      </c>
      <c r="H2" s="173" t="s">
        <v>115</v>
      </c>
      <c r="I2" s="182" t="s">
        <v>116</v>
      </c>
      <c r="J2" s="182" t="s">
        <v>160</v>
      </c>
      <c r="K2" s="173" t="s">
        <v>172</v>
      </c>
      <c r="L2" s="173" t="s">
        <v>205</v>
      </c>
      <c r="M2" s="173" t="s">
        <v>264</v>
      </c>
      <c r="N2" s="175" t="s">
        <v>215</v>
      </c>
      <c r="O2" s="177" t="s">
        <v>158</v>
      </c>
      <c r="P2" s="175" t="s">
        <v>178</v>
      </c>
      <c r="Q2" s="180" t="s">
        <v>178</v>
      </c>
      <c r="R2" s="180" t="s">
        <v>179</v>
      </c>
      <c r="S2" s="175" t="s">
        <v>239</v>
      </c>
      <c r="T2" s="176" t="s">
        <v>264</v>
      </c>
      <c r="U2" s="177" t="s">
        <v>158</v>
      </c>
      <c r="V2" s="215" t="s">
        <v>295</v>
      </c>
      <c r="W2" s="173" t="s">
        <v>285</v>
      </c>
      <c r="X2" s="183" t="s">
        <v>300</v>
      </c>
      <c r="Y2" s="183" t="s">
        <v>300</v>
      </c>
      <c r="Z2" s="176" t="s">
        <v>302</v>
      </c>
      <c r="AA2" s="300" t="s">
        <v>410</v>
      </c>
      <c r="AB2" s="302" t="s">
        <v>409</v>
      </c>
      <c r="AC2" s="173" t="s">
        <v>300</v>
      </c>
      <c r="AD2" s="176" t="s">
        <v>302</v>
      </c>
      <c r="AF2" s="173" t="s">
        <v>333</v>
      </c>
      <c r="AG2" s="173" t="s">
        <v>388</v>
      </c>
      <c r="AH2" s="173" t="s">
        <v>114</v>
      </c>
      <c r="AI2" s="173" t="s">
        <v>178</v>
      </c>
      <c r="AJ2" s="173" t="s">
        <v>178</v>
      </c>
      <c r="AK2" s="173" t="s">
        <v>178</v>
      </c>
    </row>
    <row r="3" spans="1:37">
      <c r="A3" s="173" t="s">
        <v>118</v>
      </c>
      <c r="B3" s="173" t="s">
        <v>121</v>
      </c>
      <c r="C3" s="173" t="s">
        <v>125</v>
      </c>
      <c r="D3" s="181" t="s">
        <v>128</v>
      </c>
      <c r="E3" s="173" t="s">
        <v>219</v>
      </c>
      <c r="F3" s="173" t="s">
        <v>141</v>
      </c>
      <c r="G3" s="173" t="s">
        <v>231</v>
      </c>
      <c r="H3" s="173" t="s">
        <v>154</v>
      </c>
      <c r="I3" s="182" t="s">
        <v>158</v>
      </c>
      <c r="J3" s="182" t="s">
        <v>161</v>
      </c>
      <c r="K3" s="173" t="s">
        <v>173</v>
      </c>
      <c r="L3" s="173" t="s">
        <v>203</v>
      </c>
      <c r="M3" s="173" t="s">
        <v>265</v>
      </c>
      <c r="N3" s="175" t="s">
        <v>215</v>
      </c>
      <c r="O3" s="177" t="s">
        <v>158</v>
      </c>
      <c r="P3" s="175" t="s">
        <v>178</v>
      </c>
      <c r="Q3" s="180" t="s">
        <v>179</v>
      </c>
      <c r="R3" s="180" t="s">
        <v>178</v>
      </c>
      <c r="S3" s="175" t="s">
        <v>238</v>
      </c>
      <c r="T3" s="176" t="s">
        <v>265</v>
      </c>
      <c r="U3" s="177" t="s">
        <v>158</v>
      </c>
      <c r="V3" s="215" t="s">
        <v>296</v>
      </c>
      <c r="W3" s="173" t="s">
        <v>286</v>
      </c>
      <c r="X3" s="183" t="s">
        <v>301</v>
      </c>
      <c r="Y3" s="183" t="s">
        <v>301</v>
      </c>
      <c r="Z3" s="176" t="s">
        <v>303</v>
      </c>
      <c r="AA3" s="301"/>
      <c r="AB3" s="301"/>
      <c r="AC3" s="173" t="s">
        <v>300</v>
      </c>
      <c r="AD3" s="176" t="s">
        <v>303</v>
      </c>
      <c r="AF3" s="173" t="s">
        <v>334</v>
      </c>
      <c r="AG3" s="173" t="s">
        <v>389</v>
      </c>
      <c r="AH3" s="173" t="s">
        <v>219</v>
      </c>
      <c r="AI3" s="173" t="s">
        <v>179</v>
      </c>
      <c r="AJ3" s="173" t="s">
        <v>179</v>
      </c>
      <c r="AK3" s="173" t="s">
        <v>179</v>
      </c>
    </row>
    <row r="4" spans="1:37">
      <c r="A4" s="173" t="s">
        <v>119</v>
      </c>
      <c r="B4" s="173" t="s">
        <v>117</v>
      </c>
      <c r="C4" s="173" t="s">
        <v>113</v>
      </c>
      <c r="D4" s="181" t="s">
        <v>129</v>
      </c>
      <c r="E4" s="173" t="s">
        <v>220</v>
      </c>
      <c r="F4" s="173" t="s">
        <v>142</v>
      </c>
      <c r="G4" s="173" t="s">
        <v>215</v>
      </c>
      <c r="H4" s="173" t="s">
        <v>155</v>
      </c>
      <c r="I4" s="182" t="s">
        <v>159</v>
      </c>
      <c r="J4" s="182" t="s">
        <v>162</v>
      </c>
      <c r="K4" s="173" t="s">
        <v>174</v>
      </c>
      <c r="M4" s="173" t="s">
        <v>269</v>
      </c>
      <c r="N4" s="175" t="s">
        <v>230</v>
      </c>
      <c r="O4" s="177" t="s">
        <v>158</v>
      </c>
      <c r="P4" s="175" t="s">
        <v>178</v>
      </c>
      <c r="Q4" s="180"/>
      <c r="R4" s="180"/>
      <c r="S4" s="175"/>
      <c r="T4" s="176" t="s">
        <v>269</v>
      </c>
      <c r="U4" s="177" t="s">
        <v>158</v>
      </c>
      <c r="V4" s="215" t="s">
        <v>297</v>
      </c>
      <c r="Z4" s="176" t="s">
        <v>304</v>
      </c>
      <c r="AA4" s="301"/>
      <c r="AB4" s="301"/>
      <c r="AC4" s="173" t="s">
        <v>300</v>
      </c>
      <c r="AD4" s="176" t="s">
        <v>304</v>
      </c>
      <c r="AF4" s="173" t="s">
        <v>335</v>
      </c>
      <c r="AG4" s="173" t="s">
        <v>390</v>
      </c>
      <c r="AH4" s="173" t="s">
        <v>220</v>
      </c>
    </row>
    <row r="5" spans="1:37">
      <c r="A5" s="173" t="s">
        <v>120</v>
      </c>
      <c r="B5" s="173" t="s">
        <v>122</v>
      </c>
      <c r="C5" s="173" t="s">
        <v>126</v>
      </c>
      <c r="D5" s="181" t="s">
        <v>130</v>
      </c>
      <c r="E5" s="173" t="s">
        <v>131</v>
      </c>
      <c r="F5" s="173" t="s">
        <v>143</v>
      </c>
      <c r="G5" s="173" t="s">
        <v>230</v>
      </c>
      <c r="H5" s="173" t="s">
        <v>156</v>
      </c>
      <c r="I5" s="173" t="s">
        <v>276</v>
      </c>
      <c r="K5" s="173" t="s">
        <v>175</v>
      </c>
      <c r="M5" s="173" t="s">
        <v>270</v>
      </c>
      <c r="N5" s="175" t="s">
        <v>231</v>
      </c>
      <c r="O5" s="177" t="s">
        <v>158</v>
      </c>
      <c r="P5" s="175" t="s">
        <v>178</v>
      </c>
      <c r="Q5" s="180"/>
      <c r="R5" s="180"/>
      <c r="S5" s="175"/>
      <c r="T5" s="176" t="s">
        <v>270</v>
      </c>
      <c r="U5" s="177" t="s">
        <v>158</v>
      </c>
      <c r="V5" s="215" t="s">
        <v>298</v>
      </c>
      <c r="Z5" s="176" t="s">
        <v>305</v>
      </c>
      <c r="AA5" s="301"/>
      <c r="AB5" s="301"/>
      <c r="AC5" s="173" t="s">
        <v>300</v>
      </c>
      <c r="AD5" s="176" t="s">
        <v>305</v>
      </c>
      <c r="AF5" s="173" t="s">
        <v>336</v>
      </c>
      <c r="AH5" s="173" t="s">
        <v>131</v>
      </c>
    </row>
    <row r="6" spans="1:37">
      <c r="B6" s="173" t="s">
        <v>123</v>
      </c>
      <c r="C6" s="173" t="s">
        <v>127</v>
      </c>
      <c r="E6" s="173" t="s">
        <v>132</v>
      </c>
      <c r="F6" s="173" t="s">
        <v>144</v>
      </c>
      <c r="G6" s="173" t="s">
        <v>216</v>
      </c>
      <c r="H6" s="173" t="s">
        <v>157</v>
      </c>
      <c r="K6" s="173" t="s">
        <v>180</v>
      </c>
      <c r="M6" s="173" t="s">
        <v>250</v>
      </c>
      <c r="N6" s="175" t="s">
        <v>216</v>
      </c>
      <c r="O6" s="177" t="s">
        <v>158</v>
      </c>
      <c r="P6" s="175" t="s">
        <v>178</v>
      </c>
      <c r="Q6" s="180"/>
      <c r="R6" s="180"/>
      <c r="S6" s="175"/>
      <c r="T6" s="176" t="s">
        <v>250</v>
      </c>
      <c r="U6" s="177" t="s">
        <v>158</v>
      </c>
      <c r="V6" s="215" t="s">
        <v>416</v>
      </c>
      <c r="AA6" s="301"/>
      <c r="AB6" s="301"/>
      <c r="AC6" s="173" t="s">
        <v>301</v>
      </c>
      <c r="AD6" s="176" t="s">
        <v>264</v>
      </c>
      <c r="AF6" s="173" t="s">
        <v>337</v>
      </c>
      <c r="AH6" s="173" t="s">
        <v>132</v>
      </c>
    </row>
    <row r="7" spans="1:37">
      <c r="C7" s="173" t="s">
        <v>12</v>
      </c>
      <c r="E7" s="173" t="s">
        <v>133</v>
      </c>
      <c r="F7" s="173" t="s">
        <v>145</v>
      </c>
      <c r="G7" s="173" t="s">
        <v>125</v>
      </c>
      <c r="K7" s="173" t="s">
        <v>12</v>
      </c>
      <c r="M7" s="175" t="s">
        <v>207</v>
      </c>
      <c r="N7" s="175" t="s">
        <v>153</v>
      </c>
      <c r="O7" s="177" t="s">
        <v>116</v>
      </c>
      <c r="P7" s="175" t="s">
        <v>179</v>
      </c>
      <c r="Q7" s="180"/>
      <c r="R7" s="180"/>
      <c r="S7" s="175"/>
      <c r="T7" s="176" t="s">
        <v>266</v>
      </c>
      <c r="U7" s="177" t="s">
        <v>274</v>
      </c>
      <c r="V7" s="215" t="s">
        <v>418</v>
      </c>
      <c r="AA7" s="301"/>
      <c r="AB7" s="301"/>
      <c r="AC7" s="173" t="s">
        <v>301</v>
      </c>
      <c r="AD7" s="176" t="s">
        <v>265</v>
      </c>
      <c r="AF7" s="173" t="s">
        <v>338</v>
      </c>
      <c r="AH7" s="173" t="s">
        <v>133</v>
      </c>
    </row>
    <row r="8" spans="1:37">
      <c r="E8" s="173" t="s">
        <v>134</v>
      </c>
      <c r="F8" s="173" t="s">
        <v>146</v>
      </c>
      <c r="G8" s="173" t="s">
        <v>113</v>
      </c>
      <c r="M8" s="175" t="s">
        <v>208</v>
      </c>
      <c r="N8" s="175" t="s">
        <v>152</v>
      </c>
      <c r="O8" s="177" t="s">
        <v>116</v>
      </c>
      <c r="P8" s="175" t="s">
        <v>179</v>
      </c>
      <c r="Q8" s="180"/>
      <c r="R8" s="180"/>
      <c r="S8" s="175"/>
      <c r="T8" s="176" t="s">
        <v>263</v>
      </c>
      <c r="U8" s="177" t="s">
        <v>274</v>
      </c>
      <c r="V8" s="215" t="s">
        <v>255</v>
      </c>
      <c r="AA8" s="301"/>
      <c r="AB8" s="301"/>
      <c r="AC8" s="173" t="s">
        <v>301</v>
      </c>
      <c r="AD8" s="176" t="s">
        <v>269</v>
      </c>
      <c r="AF8" s="173" t="s">
        <v>339</v>
      </c>
      <c r="AH8" s="173" t="s">
        <v>134</v>
      </c>
    </row>
    <row r="9" spans="1:37">
      <c r="E9" s="173" t="s">
        <v>135</v>
      </c>
      <c r="F9" s="173" t="s">
        <v>12</v>
      </c>
      <c r="G9" s="173" t="s">
        <v>127</v>
      </c>
      <c r="M9" s="173" t="s">
        <v>266</v>
      </c>
      <c r="N9" s="175" t="s">
        <v>275</v>
      </c>
      <c r="O9" s="177" t="s">
        <v>274</v>
      </c>
      <c r="P9" s="175" t="s">
        <v>178</v>
      </c>
      <c r="Q9" s="180"/>
      <c r="R9" s="180"/>
      <c r="S9" s="175"/>
      <c r="T9" s="176" t="s">
        <v>267</v>
      </c>
      <c r="U9" s="177" t="s">
        <v>274</v>
      </c>
      <c r="V9" s="215" t="s">
        <v>208</v>
      </c>
      <c r="AA9" s="301"/>
      <c r="AB9" s="301"/>
      <c r="AC9" s="173" t="s">
        <v>301</v>
      </c>
      <c r="AD9" s="176" t="s">
        <v>270</v>
      </c>
      <c r="AF9" s="173" t="s">
        <v>340</v>
      </c>
      <c r="AH9" s="173" t="s">
        <v>135</v>
      </c>
    </row>
    <row r="10" spans="1:37" ht="60.95" customHeight="1">
      <c r="E10" s="173" t="s">
        <v>136</v>
      </c>
      <c r="F10" s="173" t="s">
        <v>147</v>
      </c>
      <c r="G10" s="173" t="s">
        <v>152</v>
      </c>
      <c r="M10" s="173" t="s">
        <v>263</v>
      </c>
      <c r="N10" s="175" t="s">
        <v>275</v>
      </c>
      <c r="O10" s="177" t="s">
        <v>274</v>
      </c>
      <c r="P10" s="175" t="s">
        <v>178</v>
      </c>
      <c r="Q10" s="180"/>
      <c r="R10" s="180"/>
      <c r="S10" s="175"/>
      <c r="T10" s="176" t="s">
        <v>268</v>
      </c>
      <c r="U10" s="177" t="s">
        <v>274</v>
      </c>
      <c r="V10" s="215"/>
      <c r="AA10" s="301"/>
      <c r="AB10" s="301"/>
      <c r="AC10" s="173" t="s">
        <v>301</v>
      </c>
      <c r="AD10" s="176" t="s">
        <v>250</v>
      </c>
      <c r="AF10" s="173" t="s">
        <v>341</v>
      </c>
      <c r="AH10" s="173" t="s">
        <v>136</v>
      </c>
    </row>
    <row r="11" spans="1:37" ht="12.75">
      <c r="E11" s="173" t="s">
        <v>137</v>
      </c>
      <c r="F11" s="173" t="s">
        <v>148</v>
      </c>
      <c r="G11" s="173" t="s">
        <v>153</v>
      </c>
      <c r="M11" s="173" t="s">
        <v>267</v>
      </c>
      <c r="N11" s="173" t="s">
        <v>292</v>
      </c>
      <c r="O11" s="177" t="s">
        <v>274</v>
      </c>
      <c r="P11" s="173" t="s">
        <v>178</v>
      </c>
      <c r="AA11" s="179"/>
      <c r="AC11" s="173" t="s">
        <v>301</v>
      </c>
      <c r="AD11" s="176" t="s">
        <v>266</v>
      </c>
      <c r="AF11" s="173" t="s">
        <v>342</v>
      </c>
      <c r="AH11" s="173" t="s">
        <v>137</v>
      </c>
    </row>
    <row r="12" spans="1:37" ht="12.75">
      <c r="E12" s="173" t="s">
        <v>138</v>
      </c>
      <c r="F12" s="173" t="s">
        <v>149</v>
      </c>
      <c r="G12" s="175" t="s">
        <v>275</v>
      </c>
      <c r="M12" s="173" t="s">
        <v>268</v>
      </c>
      <c r="N12" s="173" t="s">
        <v>292</v>
      </c>
      <c r="O12" s="177" t="s">
        <v>274</v>
      </c>
      <c r="P12" s="173" t="s">
        <v>178</v>
      </c>
      <c r="AA12" s="179"/>
      <c r="AC12" s="173" t="s">
        <v>301</v>
      </c>
      <c r="AD12" s="176" t="s">
        <v>263</v>
      </c>
      <c r="AF12" s="173" t="s">
        <v>343</v>
      </c>
      <c r="AH12" s="173" t="s">
        <v>138</v>
      </c>
    </row>
    <row r="13" spans="1:37" ht="12.75">
      <c r="E13" s="173" t="s">
        <v>139</v>
      </c>
      <c r="F13" s="173" t="s">
        <v>150</v>
      </c>
      <c r="G13" s="173" t="s">
        <v>292</v>
      </c>
      <c r="M13" s="173" t="s">
        <v>252</v>
      </c>
      <c r="N13" s="175" t="s">
        <v>125</v>
      </c>
      <c r="O13" s="177" t="s">
        <v>116</v>
      </c>
      <c r="P13" s="173" t="s">
        <v>179</v>
      </c>
      <c r="T13" s="178"/>
      <c r="AA13" s="179"/>
      <c r="AC13" s="173" t="s">
        <v>301</v>
      </c>
      <c r="AD13" s="176" t="s">
        <v>267</v>
      </c>
      <c r="AF13" s="173" t="s">
        <v>344</v>
      </c>
      <c r="AH13" s="173" t="s">
        <v>139</v>
      </c>
    </row>
    <row r="14" spans="1:37" ht="12.75">
      <c r="F14" s="173" t="s">
        <v>151</v>
      </c>
      <c r="G14" s="173" t="s">
        <v>277</v>
      </c>
      <c r="M14" s="173" t="s">
        <v>253</v>
      </c>
      <c r="N14" s="175" t="s">
        <v>113</v>
      </c>
      <c r="O14" s="177" t="s">
        <v>116</v>
      </c>
      <c r="P14" s="173" t="s">
        <v>179</v>
      </c>
      <c r="T14" s="178"/>
      <c r="AA14" s="179"/>
      <c r="AC14" s="173" t="s">
        <v>301</v>
      </c>
      <c r="AD14" s="176" t="s">
        <v>268</v>
      </c>
      <c r="AF14" s="173" t="s">
        <v>345</v>
      </c>
    </row>
    <row r="15" spans="1:37" ht="12.75">
      <c r="G15" s="175" t="s">
        <v>288</v>
      </c>
      <c r="M15" s="173" t="s">
        <v>254</v>
      </c>
      <c r="N15" s="175" t="s">
        <v>277</v>
      </c>
      <c r="O15" s="177" t="s">
        <v>116</v>
      </c>
      <c r="P15" s="173" t="s">
        <v>179</v>
      </c>
      <c r="T15" s="178"/>
      <c r="AF15" s="173" t="s">
        <v>346</v>
      </c>
    </row>
    <row r="16" spans="1:37" ht="12.75">
      <c r="G16" s="175" t="s">
        <v>289</v>
      </c>
      <c r="M16" s="173" t="s">
        <v>255</v>
      </c>
      <c r="N16" s="175" t="s">
        <v>153</v>
      </c>
      <c r="O16" s="177" t="s">
        <v>116</v>
      </c>
      <c r="P16" s="173" t="s">
        <v>179</v>
      </c>
      <c r="T16" s="178"/>
      <c r="AF16" s="173" t="s">
        <v>347</v>
      </c>
    </row>
    <row r="17" spans="7:32" ht="12.75">
      <c r="G17" s="175" t="s">
        <v>290</v>
      </c>
      <c r="M17" s="175" t="s">
        <v>288</v>
      </c>
      <c r="N17" s="175" t="s">
        <v>288</v>
      </c>
      <c r="O17" s="177" t="s">
        <v>116</v>
      </c>
      <c r="P17" s="173" t="s">
        <v>179</v>
      </c>
      <c r="T17" s="178"/>
      <c r="AF17" s="173" t="s">
        <v>348</v>
      </c>
    </row>
    <row r="18" spans="7:32">
      <c r="G18" s="175" t="s">
        <v>328</v>
      </c>
      <c r="M18" s="175" t="s">
        <v>289</v>
      </c>
      <c r="N18" s="175" t="s">
        <v>289</v>
      </c>
      <c r="O18" s="177" t="s">
        <v>116</v>
      </c>
      <c r="P18" s="173" t="s">
        <v>179</v>
      </c>
      <c r="R18" s="173"/>
      <c r="AF18" s="173" t="s">
        <v>349</v>
      </c>
    </row>
    <row r="19" spans="7:32">
      <c r="G19" s="175" t="s">
        <v>329</v>
      </c>
      <c r="M19" s="175" t="s">
        <v>290</v>
      </c>
      <c r="N19" s="175" t="s">
        <v>290</v>
      </c>
      <c r="O19" s="177" t="s">
        <v>116</v>
      </c>
      <c r="P19" s="173" t="s">
        <v>179</v>
      </c>
      <c r="AF19" s="173" t="s">
        <v>350</v>
      </c>
    </row>
    <row r="20" spans="7:32">
      <c r="G20" s="175" t="s">
        <v>326</v>
      </c>
      <c r="M20" s="175" t="s">
        <v>302</v>
      </c>
      <c r="N20" s="175" t="s">
        <v>328</v>
      </c>
      <c r="O20" s="177" t="s">
        <v>158</v>
      </c>
      <c r="P20" s="173" t="s">
        <v>179</v>
      </c>
      <c r="AF20" s="173" t="s">
        <v>351</v>
      </c>
    </row>
    <row r="21" spans="7:32">
      <c r="G21" s="175" t="s">
        <v>327</v>
      </c>
      <c r="M21" s="175" t="s">
        <v>303</v>
      </c>
      <c r="N21" s="175" t="s">
        <v>329</v>
      </c>
      <c r="O21" s="177" t="s">
        <v>274</v>
      </c>
      <c r="P21" s="173" t="s">
        <v>179</v>
      </c>
      <c r="AF21" s="173" t="s">
        <v>352</v>
      </c>
    </row>
    <row r="22" spans="7:32">
      <c r="G22" s="175" t="s">
        <v>295</v>
      </c>
      <c r="M22" s="175" t="s">
        <v>304</v>
      </c>
      <c r="N22" s="175" t="s">
        <v>326</v>
      </c>
      <c r="O22" s="177" t="s">
        <v>158</v>
      </c>
      <c r="P22" s="173" t="s">
        <v>179</v>
      </c>
      <c r="AF22" s="173" t="s">
        <v>353</v>
      </c>
    </row>
    <row r="23" spans="7:32">
      <c r="G23" s="175" t="s">
        <v>296</v>
      </c>
      <c r="M23" s="175" t="s">
        <v>305</v>
      </c>
      <c r="N23" s="175" t="s">
        <v>327</v>
      </c>
      <c r="O23" s="177" t="s">
        <v>274</v>
      </c>
      <c r="P23" s="173" t="s">
        <v>179</v>
      </c>
      <c r="AF23" s="173" t="s">
        <v>354</v>
      </c>
    </row>
    <row r="24" spans="7:32">
      <c r="G24" s="175" t="s">
        <v>297</v>
      </c>
      <c r="M24" s="175" t="s">
        <v>295</v>
      </c>
      <c r="N24" s="175" t="s">
        <v>295</v>
      </c>
      <c r="O24" s="177" t="s">
        <v>116</v>
      </c>
      <c r="P24" s="173" t="s">
        <v>179</v>
      </c>
      <c r="AF24" s="173" t="s">
        <v>355</v>
      </c>
    </row>
    <row r="25" spans="7:32">
      <c r="G25" s="175" t="s">
        <v>298</v>
      </c>
      <c r="M25" s="175" t="s">
        <v>296</v>
      </c>
      <c r="N25" s="175" t="s">
        <v>296</v>
      </c>
      <c r="O25" s="177" t="s">
        <v>116</v>
      </c>
      <c r="P25" s="173" t="s">
        <v>179</v>
      </c>
      <c r="AF25" s="173" t="s">
        <v>356</v>
      </c>
    </row>
    <row r="26" spans="7:32">
      <c r="M26" s="175" t="s">
        <v>297</v>
      </c>
      <c r="N26" s="175" t="s">
        <v>297</v>
      </c>
      <c r="O26" s="177" t="s">
        <v>116</v>
      </c>
      <c r="P26" s="173" t="s">
        <v>179</v>
      </c>
      <c r="AF26" s="173" t="s">
        <v>357</v>
      </c>
    </row>
    <row r="27" spans="7:32">
      <c r="M27" s="175" t="s">
        <v>298</v>
      </c>
      <c r="N27" s="175" t="s">
        <v>298</v>
      </c>
      <c r="O27" s="177" t="s">
        <v>116</v>
      </c>
      <c r="P27" s="173" t="s">
        <v>179</v>
      </c>
      <c r="AF27" s="173" t="s">
        <v>358</v>
      </c>
    </row>
    <row r="28" spans="7:32">
      <c r="M28" s="176"/>
      <c r="N28" s="175"/>
      <c r="O28" s="175"/>
      <c r="AF28" s="173" t="s">
        <v>359</v>
      </c>
    </row>
    <row r="29" spans="7:32">
      <c r="M29" s="176"/>
      <c r="N29" s="175"/>
      <c r="O29" s="175"/>
      <c r="AF29" s="173" t="s">
        <v>360</v>
      </c>
    </row>
    <row r="30" spans="7:32">
      <c r="M30" s="176"/>
      <c r="N30" s="175"/>
      <c r="O30" s="175"/>
      <c r="AF30" s="173" t="s">
        <v>361</v>
      </c>
    </row>
    <row r="31" spans="7:32">
      <c r="M31" s="175"/>
      <c r="N31" s="175"/>
      <c r="O31" s="175"/>
      <c r="AF31" s="173" t="s">
        <v>362</v>
      </c>
    </row>
    <row r="32" spans="7:32">
      <c r="M32" s="175"/>
      <c r="AF32" s="173" t="s">
        <v>363</v>
      </c>
    </row>
    <row r="33" spans="13:32">
      <c r="M33" s="175"/>
      <c r="AF33" s="173" t="s">
        <v>364</v>
      </c>
    </row>
    <row r="34" spans="13:32">
      <c r="M34" s="175"/>
      <c r="AF34" s="173" t="s">
        <v>365</v>
      </c>
    </row>
    <row r="35" spans="13:32">
      <c r="M35" s="175"/>
      <c r="AF35" s="173" t="s">
        <v>366</v>
      </c>
    </row>
    <row r="36" spans="13:32">
      <c r="M36" s="175"/>
      <c r="AF36" s="173" t="s">
        <v>367</v>
      </c>
    </row>
    <row r="37" spans="13:32">
      <c r="M37" s="175"/>
      <c r="AF37" s="173" t="s">
        <v>368</v>
      </c>
    </row>
    <row r="38" spans="13:32">
      <c r="AF38" s="173" t="s">
        <v>369</v>
      </c>
    </row>
    <row r="39" spans="13:32">
      <c r="AF39" s="173" t="s">
        <v>331</v>
      </c>
    </row>
    <row r="40" spans="13:32">
      <c r="AF40" s="173" t="s">
        <v>370</v>
      </c>
    </row>
    <row r="41" spans="13:32">
      <c r="AF41" s="173" t="s">
        <v>371</v>
      </c>
    </row>
    <row r="42" spans="13:32">
      <c r="AF42" s="173" t="s">
        <v>372</v>
      </c>
    </row>
    <row r="43" spans="13:32">
      <c r="AF43" s="173" t="s">
        <v>373</v>
      </c>
    </row>
    <row r="44" spans="13:32">
      <c r="AF44" s="173" t="s">
        <v>374</v>
      </c>
    </row>
    <row r="45" spans="13:32">
      <c r="AF45" s="173" t="s">
        <v>375</v>
      </c>
    </row>
    <row r="46" spans="13:32">
      <c r="AF46" s="173" t="s">
        <v>376</v>
      </c>
    </row>
    <row r="47" spans="13:32">
      <c r="AF47" s="173" t="s">
        <v>377</v>
      </c>
    </row>
    <row r="48" spans="13:32">
      <c r="AF48" s="173" t="s">
        <v>378</v>
      </c>
    </row>
    <row r="49" spans="32:32">
      <c r="AF49" s="173" t="s">
        <v>379</v>
      </c>
    </row>
    <row r="50" spans="32:32">
      <c r="AF50" s="173" t="s">
        <v>380</v>
      </c>
    </row>
    <row r="51" spans="32:32">
      <c r="AF51" s="173" t="s">
        <v>381</v>
      </c>
    </row>
    <row r="52" spans="32:32">
      <c r="AF52" s="173" t="s">
        <v>382</v>
      </c>
    </row>
    <row r="53" spans="32:32">
      <c r="AF53" s="173" t="s">
        <v>383</v>
      </c>
    </row>
    <row r="54" spans="32:32">
      <c r="AF54" s="173" t="s">
        <v>384</v>
      </c>
    </row>
    <row r="55" spans="32:32">
      <c r="AF55" s="173" t="s">
        <v>385</v>
      </c>
    </row>
    <row r="56" spans="32:32">
      <c r="AF56" s="173" t="s">
        <v>386</v>
      </c>
    </row>
  </sheetData>
  <sheetProtection selectLockedCells="1" selectUnlockedCells="1"/>
  <mergeCells count="2">
    <mergeCell ref="AA2:AA10"/>
    <mergeCell ref="AB2:AB10"/>
  </mergeCells>
  <printOptions gridLines="1"/>
  <pageMargins left="0.7" right="0.7" top="0.75" bottom="0.75" header="0.3" footer="0.3"/>
  <pageSetup scale="85" orientation="landscape"/>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C31"/>
  <sheetViews>
    <sheetView workbookViewId="0">
      <pane ySplit="1" topLeftCell="A2" activePane="bottomLeft" state="frozen"/>
      <selection pane="bottomLeft" activeCell="C32" sqref="C32"/>
    </sheetView>
  </sheetViews>
  <sheetFormatPr defaultColWidth="9.28515625" defaultRowHeight="12.75"/>
  <cols>
    <col min="1" max="1" width="12.7109375" style="171" customWidth="1"/>
    <col min="2" max="2" width="8" style="171" bestFit="1" customWidth="1"/>
    <col min="3" max="3" width="118.7109375" style="165" customWidth="1"/>
    <col min="4" max="16384" width="9.28515625" style="165"/>
  </cols>
  <sheetData>
    <row r="1" spans="1:3" s="163" customFormat="1" ht="25.35" customHeight="1">
      <c r="A1" s="161" t="s">
        <v>177</v>
      </c>
      <c r="B1" s="161" t="s">
        <v>181</v>
      </c>
      <c r="C1" s="162" t="s">
        <v>182</v>
      </c>
    </row>
    <row r="2" spans="1:3">
      <c r="A2" s="164">
        <v>38450</v>
      </c>
      <c r="B2" s="8">
        <v>1</v>
      </c>
      <c r="C2" s="165" t="s">
        <v>183</v>
      </c>
    </row>
    <row r="3" spans="1:3">
      <c r="A3" s="303">
        <v>38450</v>
      </c>
      <c r="B3" s="299">
        <v>2</v>
      </c>
      <c r="C3" s="165" t="s">
        <v>186</v>
      </c>
    </row>
    <row r="4" spans="1:3">
      <c r="A4" s="303"/>
      <c r="B4" s="299"/>
      <c r="C4" s="165" t="s">
        <v>185</v>
      </c>
    </row>
    <row r="5" spans="1:3">
      <c r="A5" s="303"/>
      <c r="B5" s="299"/>
      <c r="C5" s="165" t="s">
        <v>187</v>
      </c>
    </row>
    <row r="6" spans="1:3">
      <c r="A6" s="303"/>
      <c r="B6" s="299"/>
      <c r="C6" s="165" t="s">
        <v>184</v>
      </c>
    </row>
    <row r="7" spans="1:3">
      <c r="A7" s="303"/>
      <c r="B7" s="299"/>
      <c r="C7" s="165" t="s">
        <v>188</v>
      </c>
    </row>
    <row r="8" spans="1:3">
      <c r="A8" s="303"/>
      <c r="B8" s="299"/>
      <c r="C8" s="165" t="s">
        <v>190</v>
      </c>
    </row>
    <row r="9" spans="1:3">
      <c r="A9" s="303"/>
      <c r="B9" s="299"/>
      <c r="C9" s="165" t="s">
        <v>189</v>
      </c>
    </row>
    <row r="10" spans="1:3">
      <c r="A10" s="164">
        <v>38450</v>
      </c>
      <c r="B10" s="8">
        <v>2.1</v>
      </c>
      <c r="C10" s="165" t="s">
        <v>191</v>
      </c>
    </row>
    <row r="11" spans="1:3">
      <c r="A11" s="164">
        <v>39916</v>
      </c>
      <c r="B11" s="8">
        <v>2.2000000000000002</v>
      </c>
      <c r="C11" s="165" t="s">
        <v>194</v>
      </c>
    </row>
    <row r="12" spans="1:3" ht="38.25">
      <c r="A12" s="166">
        <v>39931</v>
      </c>
      <c r="B12" s="158">
        <v>3</v>
      </c>
      <c r="C12" s="167" t="s">
        <v>204</v>
      </c>
    </row>
    <row r="13" spans="1:3">
      <c r="A13" s="166">
        <v>39933</v>
      </c>
      <c r="B13" s="168">
        <v>3.1</v>
      </c>
      <c r="C13" s="165" t="s">
        <v>209</v>
      </c>
    </row>
    <row r="14" spans="1:3" ht="38.25">
      <c r="A14" s="166">
        <v>39937</v>
      </c>
      <c r="B14" s="169">
        <v>3.2</v>
      </c>
      <c r="C14" s="170" t="s">
        <v>213</v>
      </c>
    </row>
    <row r="15" spans="1:3" ht="25.5">
      <c r="A15" s="166">
        <v>39945</v>
      </c>
      <c r="B15" s="169">
        <v>3.3</v>
      </c>
      <c r="C15" s="170" t="s">
        <v>214</v>
      </c>
    </row>
    <row r="16" spans="1:3" ht="25.5">
      <c r="A16" s="166">
        <v>39966</v>
      </c>
      <c r="B16" s="169">
        <v>3.4</v>
      </c>
      <c r="C16" s="170" t="s">
        <v>217</v>
      </c>
    </row>
    <row r="17" spans="1:3" ht="25.5">
      <c r="A17" s="166">
        <v>39969</v>
      </c>
      <c r="B17" s="169">
        <v>3.5</v>
      </c>
      <c r="C17" s="170" t="s">
        <v>218</v>
      </c>
    </row>
    <row r="18" spans="1:3" ht="38.25">
      <c r="A18" s="166">
        <v>40007</v>
      </c>
      <c r="B18" s="169">
        <v>3.6</v>
      </c>
      <c r="C18" s="170" t="s">
        <v>222</v>
      </c>
    </row>
    <row r="19" spans="1:3" ht="25.5">
      <c r="A19" s="166">
        <v>40070</v>
      </c>
      <c r="B19" s="169">
        <v>4</v>
      </c>
      <c r="C19" s="170" t="s">
        <v>228</v>
      </c>
    </row>
    <row r="20" spans="1:3">
      <c r="A20" s="166">
        <v>40078</v>
      </c>
      <c r="B20" s="169">
        <v>4.0999999999999996</v>
      </c>
      <c r="C20" s="170" t="s">
        <v>227</v>
      </c>
    </row>
    <row r="21" spans="1:3">
      <c r="A21" s="166">
        <v>40078</v>
      </c>
      <c r="B21" s="169">
        <v>4.2</v>
      </c>
      <c r="C21" s="170" t="s">
        <v>229</v>
      </c>
    </row>
    <row r="22" spans="1:3">
      <c r="A22" s="166">
        <v>40154</v>
      </c>
      <c r="B22" s="169">
        <v>5</v>
      </c>
      <c r="C22" s="170" t="s">
        <v>233</v>
      </c>
    </row>
    <row r="23" spans="1:3">
      <c r="A23" s="166">
        <v>40176</v>
      </c>
      <c r="B23" s="169">
        <v>5.0999999999999996</v>
      </c>
      <c r="C23" s="170" t="s">
        <v>234</v>
      </c>
    </row>
    <row r="24" spans="1:3">
      <c r="A24" s="166">
        <v>40884</v>
      </c>
      <c r="B24" s="171">
        <v>5.2</v>
      </c>
      <c r="C24" s="165" t="s">
        <v>278</v>
      </c>
    </row>
    <row r="25" spans="1:3">
      <c r="A25" s="166">
        <v>41372</v>
      </c>
      <c r="B25" s="171">
        <v>5.4</v>
      </c>
      <c r="C25" s="165" t="s">
        <v>287</v>
      </c>
    </row>
    <row r="26" spans="1:3">
      <c r="A26" s="166">
        <v>41411</v>
      </c>
      <c r="B26" s="171">
        <v>5.6</v>
      </c>
      <c r="C26" s="165" t="s">
        <v>291</v>
      </c>
    </row>
    <row r="27" spans="1:3" ht="25.5">
      <c r="A27" s="166">
        <v>43410</v>
      </c>
      <c r="B27" s="169">
        <v>6</v>
      </c>
      <c r="C27" s="170" t="s">
        <v>330</v>
      </c>
    </row>
    <row r="28" spans="1:3">
      <c r="A28" s="166">
        <v>43416</v>
      </c>
      <c r="B28" s="171">
        <v>6.1</v>
      </c>
      <c r="C28" s="165" t="s">
        <v>391</v>
      </c>
    </row>
    <row r="29" spans="1:3">
      <c r="A29" s="166">
        <v>43467</v>
      </c>
      <c r="B29" s="171">
        <v>6.2</v>
      </c>
      <c r="C29" s="165" t="s">
        <v>395</v>
      </c>
    </row>
    <row r="30" spans="1:3">
      <c r="A30" s="166">
        <v>43994</v>
      </c>
      <c r="B30" s="171">
        <v>6.3</v>
      </c>
      <c r="C30" s="165" t="s">
        <v>407</v>
      </c>
    </row>
    <row r="31" spans="1:3" ht="38.25">
      <c r="A31" s="172">
        <v>44034</v>
      </c>
      <c r="B31" s="171">
        <v>7</v>
      </c>
      <c r="C31" s="170" t="s">
        <v>408</v>
      </c>
    </row>
  </sheetData>
  <sheetProtection selectLockedCells="1" selectUnlockedCells="1"/>
  <mergeCells count="2">
    <mergeCell ref="A3:A9"/>
    <mergeCell ref="B3:B9"/>
  </mergeCells>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E91A849B44F440B64A836BB91EC127" ma:contentTypeVersion="0" ma:contentTypeDescription="Create a new document." ma:contentTypeScope="" ma:versionID="77ac1281ca686be161a7cce98dec712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3BD890-2A87-4167-B119-799BB2B3735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89A2BB2E-C323-45A6-ACF6-754FAD560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EE097D1-F549-4DD7-85F8-53BA798547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183</vt:i4>
      </vt:variant>
    </vt:vector>
  </HeadingPairs>
  <TitlesOfParts>
    <vt:vector size="190" baseType="lpstr">
      <vt:lpstr>Form</vt:lpstr>
      <vt:lpstr>CSVFormat</vt:lpstr>
      <vt:lpstr>Ref</vt:lpstr>
      <vt:lpstr>ReleaseNotes</vt:lpstr>
      <vt:lpstr>CSVFormat2</vt:lpstr>
      <vt:lpstr>Ref2</vt:lpstr>
      <vt:lpstr>ReleaseNotes2</vt:lpstr>
      <vt:lpstr>ARMIndex</vt:lpstr>
      <vt:lpstr>BorrowerFICO</vt:lpstr>
      <vt:lpstr>BorrowerLastName</vt:lpstr>
      <vt:lpstr>CertificateNumber</vt:lpstr>
      <vt:lpstr>ClosingCosts</vt:lpstr>
      <vt:lpstr>CurrentUnpaidPrincipalBalance</vt:lpstr>
      <vt:lpstr>CSVFormat2!DelinquencyLookup</vt:lpstr>
      <vt:lpstr>'Ref2'!DelinquencyLookup</vt:lpstr>
      <vt:lpstr>DelinquencyLookup</vt:lpstr>
      <vt:lpstr>EndorsementRequested</vt:lpstr>
      <vt:lpstr>CSVFormat2!EndorsementRequired</vt:lpstr>
      <vt:lpstr>'Ref2'!EndorsementRequired</vt:lpstr>
      <vt:lpstr>ReleaseNotes2!EndorsementRequired</vt:lpstr>
      <vt:lpstr>EndorsementRequired</vt:lpstr>
      <vt:lpstr>CSVFormat2!Forbear</vt:lpstr>
      <vt:lpstr>'Ref2'!Forbear</vt:lpstr>
      <vt:lpstr>ReleaseNotes2!Forbear</vt:lpstr>
      <vt:lpstr>Forbear</vt:lpstr>
      <vt:lpstr>CSVFormat2!FormModTypes</vt:lpstr>
      <vt:lpstr>'Ref2'!FormModTypes</vt:lpstr>
      <vt:lpstr>FormModTypes</vt:lpstr>
      <vt:lpstr>CSVFormat2!IndexNameTypes</vt:lpstr>
      <vt:lpstr>'Ref2'!IndexNameTypes</vt:lpstr>
      <vt:lpstr>ReleaseNotes2!IndexNameTypes</vt:lpstr>
      <vt:lpstr>IndexNameTypes</vt:lpstr>
      <vt:lpstr>InitialRateCap</vt:lpstr>
      <vt:lpstr>CSVFormat2!InterestOnly</vt:lpstr>
      <vt:lpstr>'Ref2'!InterestOnly</vt:lpstr>
      <vt:lpstr>ReleaseNotes2!InterestOnly</vt:lpstr>
      <vt:lpstr>InterestOnly</vt:lpstr>
      <vt:lpstr>LifetimeRateCap</vt:lpstr>
      <vt:lpstr>Margin</vt:lpstr>
      <vt:lpstr>ModEffectiveDate</vt:lpstr>
      <vt:lpstr>CSVFormat2!ModificationMethodLookup</vt:lpstr>
      <vt:lpstr>'Ref2'!ModificationMethodLookup</vt:lpstr>
      <vt:lpstr>ReleaseNotes2!ModificationMethodLookup</vt:lpstr>
      <vt:lpstr>ModificationMethodLookup</vt:lpstr>
      <vt:lpstr>CSVFormat2!ModificationMethodTypes</vt:lpstr>
      <vt:lpstr>'Ref2'!ModificationMethodTypes</vt:lpstr>
      <vt:lpstr>ModificationMethodTypes</vt:lpstr>
      <vt:lpstr>CSVFormat2!ModificationTypes</vt:lpstr>
      <vt:lpstr>'Ref2'!ModificationTypes</vt:lpstr>
      <vt:lpstr>ModificationTypes</vt:lpstr>
      <vt:lpstr>ModifiedForbearanceAmount</vt:lpstr>
      <vt:lpstr>ModifiedForbearanceIndicator</vt:lpstr>
      <vt:lpstr>ModifiedInterestOnlyIndicator</vt:lpstr>
      <vt:lpstr>ModifiedInterestOnlyTerm</vt:lpstr>
      <vt:lpstr>ModifiedInterestRate</vt:lpstr>
      <vt:lpstr>ModifiedLoanBalance</vt:lpstr>
      <vt:lpstr>ModifiedLoanType</vt:lpstr>
      <vt:lpstr>CSVFormat2!ModifiedLoanTypes</vt:lpstr>
      <vt:lpstr>'Ref2'!ModifiedLoanTypes</vt:lpstr>
      <vt:lpstr>ReleaseNotes2!ModifiedLoanTypes</vt:lpstr>
      <vt:lpstr>ModifiedLoanTypes</vt:lpstr>
      <vt:lpstr>ModifiedNegAmIndicator</vt:lpstr>
      <vt:lpstr>ModifiedOccupancyType</vt:lpstr>
      <vt:lpstr>ModifiedPI</vt:lpstr>
      <vt:lpstr>ModifiedPIPayment</vt:lpstr>
      <vt:lpstr>ModifiedPITIPayment</vt:lpstr>
      <vt:lpstr>ModifiedTerm</vt:lpstr>
      <vt:lpstr>CSVFormat2!ModMethod</vt:lpstr>
      <vt:lpstr>'Ref2'!ModMethod</vt:lpstr>
      <vt:lpstr>ReleaseNotes2!ModMethod</vt:lpstr>
      <vt:lpstr>ModMethod</vt:lpstr>
      <vt:lpstr>ModType</vt:lpstr>
      <vt:lpstr>ModTypeAll</vt:lpstr>
      <vt:lpstr>MonthsBetweenRateAdjustments</vt:lpstr>
      <vt:lpstr>MonthsToFirstPaymentAdjustment</vt:lpstr>
      <vt:lpstr>MonthsToFirstRateAdjustment</vt:lpstr>
      <vt:lpstr>CSVFormat2!NegAm</vt:lpstr>
      <vt:lpstr>'Ref2'!NegAm</vt:lpstr>
      <vt:lpstr>ReleaseNotes2!NegAm</vt:lpstr>
      <vt:lpstr>NegAm</vt:lpstr>
      <vt:lpstr>NewProductType</vt:lpstr>
      <vt:lpstr>CSVFormat2!NewProductTypes</vt:lpstr>
      <vt:lpstr>'Ref2'!NewProductTypes</vt:lpstr>
      <vt:lpstr>ReleaseNotes2!NewProductTypes</vt:lpstr>
      <vt:lpstr>NewProductTypes</vt:lpstr>
      <vt:lpstr>NewRenewalType</vt:lpstr>
      <vt:lpstr>CSVFormat2!NewRenewalTypes</vt:lpstr>
      <vt:lpstr>'Ref2'!NewRenewalTypes</vt:lpstr>
      <vt:lpstr>ReleaseNotes2!NewRenewalTypes</vt:lpstr>
      <vt:lpstr>NewRenewalTypes</vt:lpstr>
      <vt:lpstr>NewServicerLoanNumber</vt:lpstr>
      <vt:lpstr>NonGSEPerformingPrograms</vt:lpstr>
      <vt:lpstr>CSVFormat2!NonPerformingModTypes</vt:lpstr>
      <vt:lpstr>NonPerformingOccupancyType</vt:lpstr>
      <vt:lpstr>CSVFormat2!NonPModTypes</vt:lpstr>
      <vt:lpstr>'Ref2'!NonPModTypes</vt:lpstr>
      <vt:lpstr>ReleaseNotes2!NonPModTypes</vt:lpstr>
      <vt:lpstr>NonPModTypes</vt:lpstr>
      <vt:lpstr>CSVFormat2!NPLoanType</vt:lpstr>
      <vt:lpstr>'Ref2'!NPLoanType</vt:lpstr>
      <vt:lpstr>ReleaseNotes2!NPLoanType</vt:lpstr>
      <vt:lpstr>NPLoanType</vt:lpstr>
      <vt:lpstr>NPModEffectiveDate</vt:lpstr>
      <vt:lpstr>NPModifiedInterestRate</vt:lpstr>
      <vt:lpstr>NPModifiedLoanBalance</vt:lpstr>
      <vt:lpstr>NPModifiedLoanType</vt:lpstr>
      <vt:lpstr>NPModifiedPITIPayment</vt:lpstr>
      <vt:lpstr>NPModifiedTerm</vt:lpstr>
      <vt:lpstr>CSVFormat2!PerformingModTypes</vt:lpstr>
      <vt:lpstr>'Ref2'!PerformingModTypes</vt:lpstr>
      <vt:lpstr>ReleaseNotes2!PerformingModTypes</vt:lpstr>
      <vt:lpstr>CSVFormat2!PMTall</vt:lpstr>
      <vt:lpstr>'Ref2'!PMTall</vt:lpstr>
      <vt:lpstr>PMTall</vt:lpstr>
      <vt:lpstr>PMTIndicator</vt:lpstr>
      <vt:lpstr>CSVFormat2!PMTIndicators</vt:lpstr>
      <vt:lpstr>'Ref2'!PMTIndicators</vt:lpstr>
      <vt:lpstr>ReleaseNotes2!PMTIndicators</vt:lpstr>
      <vt:lpstr>PMTIndicators</vt:lpstr>
      <vt:lpstr>CSVFormat2!PMTnewMod</vt:lpstr>
      <vt:lpstr>'Ref2'!PMTnewMod</vt:lpstr>
      <vt:lpstr>PMTnewMod</vt:lpstr>
      <vt:lpstr>CSVFormat2!PMTno</vt:lpstr>
      <vt:lpstr>'Ref2'!PMTno</vt:lpstr>
      <vt:lpstr>PMTno</vt:lpstr>
      <vt:lpstr>CSVFormat2!PMTyes</vt:lpstr>
      <vt:lpstr>'Ref2'!PMTyes</vt:lpstr>
      <vt:lpstr>PMTyes</vt:lpstr>
      <vt:lpstr>CSVFormat2!PreferredDeliveryMethods</vt:lpstr>
      <vt:lpstr>'Ref2'!PreferredDeliveryMethods</vt:lpstr>
      <vt:lpstr>PreferredDeliveryMethods</vt:lpstr>
      <vt:lpstr>Form!Print_Area</vt:lpstr>
      <vt:lpstr>Ref!Print_Area</vt:lpstr>
      <vt:lpstr>'Ref2'!Print_Area</vt:lpstr>
      <vt:lpstr>PriorApproval</vt:lpstr>
      <vt:lpstr>CSVFormat2!PriorApprovalHarp</vt:lpstr>
      <vt:lpstr>'Ref2'!PriorApprovalHarp</vt:lpstr>
      <vt:lpstr>PriorApprovalHarp</vt:lpstr>
      <vt:lpstr>CSVFormat2!PriorApprovalNew</vt:lpstr>
      <vt:lpstr>'Ref2'!PriorApprovalNew</vt:lpstr>
      <vt:lpstr>PriorApprovalNew</vt:lpstr>
      <vt:lpstr>CSVFormat2!ProcessTypes</vt:lpstr>
      <vt:lpstr>'Ref2'!ProcessTypes</vt:lpstr>
      <vt:lpstr>ProcessTypes</vt:lpstr>
      <vt:lpstr>PropertyAddress</vt:lpstr>
      <vt:lpstr>PropertyCity</vt:lpstr>
      <vt:lpstr>PropertyState</vt:lpstr>
      <vt:lpstr>CSVFormat2!PropertyUsageTypes</vt:lpstr>
      <vt:lpstr>'Ref2'!PropertyUsageTypes</vt:lpstr>
      <vt:lpstr>ReleaseNotes2!PropertyUsageTypes</vt:lpstr>
      <vt:lpstr>PropertyUsageTypes</vt:lpstr>
      <vt:lpstr>PropertyValuationAmount</vt:lpstr>
      <vt:lpstr>CSVFormat2!PropertyValueTypes</vt:lpstr>
      <vt:lpstr>'Ref2'!PropertyValueTypes</vt:lpstr>
      <vt:lpstr>PropertyValueTypes</vt:lpstr>
      <vt:lpstr>PropertyZip</vt:lpstr>
      <vt:lpstr>ReportDate</vt:lpstr>
      <vt:lpstr>CSVFormat2!RequestType</vt:lpstr>
      <vt:lpstr>'Ref2'!RequestType</vt:lpstr>
      <vt:lpstr>ReleaseNotes2!RequestType</vt:lpstr>
      <vt:lpstr>RequestType</vt:lpstr>
      <vt:lpstr>ServicerContactEmail</vt:lpstr>
      <vt:lpstr>ServicerContactName</vt:lpstr>
      <vt:lpstr>ServicerContactPhone</vt:lpstr>
      <vt:lpstr>ServicerLoanNumber</vt:lpstr>
      <vt:lpstr>ServicerMasterPolicyNumber</vt:lpstr>
      <vt:lpstr>ServicerName</vt:lpstr>
      <vt:lpstr>CSVFormat2!States</vt:lpstr>
      <vt:lpstr>'Ref2'!States</vt:lpstr>
      <vt:lpstr>ReleaseNotes2!States</vt:lpstr>
      <vt:lpstr>States</vt:lpstr>
      <vt:lpstr>Step1Rate</vt:lpstr>
      <vt:lpstr>Step1Term</vt:lpstr>
      <vt:lpstr>Step2Rate</vt:lpstr>
      <vt:lpstr>Step2Term</vt:lpstr>
      <vt:lpstr>Step3Rate</vt:lpstr>
      <vt:lpstr>Step3Term</vt:lpstr>
      <vt:lpstr>Step4Rate</vt:lpstr>
      <vt:lpstr>Step5Rate</vt:lpstr>
      <vt:lpstr>SubsequentAdjustmentsRateCap</vt:lpstr>
      <vt:lpstr>UserInput</vt:lpstr>
      <vt:lpstr>CSVFormat2!WorkoutProgramNameTypes</vt:lpstr>
      <vt:lpstr>'Ref2'!WorkoutProgramNameTypes</vt:lpstr>
      <vt:lpstr>WorkoutProgramNameTypes</vt:lpstr>
      <vt:lpstr>CSVFormat2!WorkoutStatusTypes</vt:lpstr>
      <vt:lpstr>'Ref2'!WorkoutStatusTypes</vt:lpstr>
      <vt:lpstr>WorkoutStatusTypes</vt:lpstr>
      <vt:lpstr>CSVFormat2!WorkoutTypes</vt:lpstr>
      <vt:lpstr>'Ref2'!WorkoutTypes</vt:lpstr>
      <vt:lpstr>WorkoutTypes</vt:lpstr>
    </vt:vector>
  </TitlesOfParts>
  <Manager>CL</Manager>
  <Company>Radian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of MI Entry Form</dc:title>
  <dc:subject>Loan Modification</dc:subject>
  <dc:creator>(Sanjiv Patel) NC design, type;Muhlbaier, Patricia</dc:creator>
  <cp:keywords/>
  <dc:description>Form, CSV format, Ref2, and Release Notes tabs</dc:description>
  <cp:lastModifiedBy>Sangillo, Holly</cp:lastModifiedBy>
  <cp:lastPrinted>2022-04-15T17:16:06Z</cp:lastPrinted>
  <dcterms:created xsi:type="dcterms:W3CDTF">2009-04-02T20:41:35Z</dcterms:created>
  <dcterms:modified xsi:type="dcterms:W3CDTF">2023-12-13T22:20:23Z</dcterms:modified>
  <cp:category>servicing 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0x010100D8E91A849B44F440B64A836BB91EC127</vt:lpwstr>
  </property>
</Properties>
</file>